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I\Desktop\"/>
    </mc:Choice>
  </mc:AlternateContent>
  <xr:revisionPtr revIDLastSave="0" documentId="13_ncr:40009_{51A6C1DD-F8CF-4C34-B636-41B66CA23CB2}" xr6:coauthVersionLast="41" xr6:coauthVersionMax="41" xr10:uidLastSave="{00000000-0000-0000-0000-000000000000}"/>
  <bookViews>
    <workbookView xWindow="-120" yWindow="-120" windowWidth="29040" windowHeight="17640"/>
  </bookViews>
  <sheets>
    <sheet name="Lisa 3" sheetId="1" r:id="rId1"/>
    <sheet name="Kap. komponent Lisa 8" sheetId="2" r:id="rId2"/>
    <sheet name="Kap. komponent Lisa 9" sheetId="3" r:id="rId3"/>
    <sheet name="Kap. komponent Lisa 10" sheetId="4" r:id="rId4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4" i="1" l="1"/>
  <c r="E30" i="1"/>
  <c r="E31" i="1"/>
  <c r="E32" i="1"/>
  <c r="E33" i="1"/>
  <c r="E28" i="1"/>
  <c r="E19" i="1"/>
  <c r="E18" i="1"/>
  <c r="E22" i="1"/>
  <c r="E20" i="1"/>
  <c r="E21" i="1"/>
  <c r="E23" i="1"/>
  <c r="E24" i="1"/>
  <c r="E17" i="1"/>
  <c r="F25" i="1"/>
  <c r="E25" i="1"/>
  <c r="F17" i="1"/>
  <c r="E8" i="4"/>
  <c r="A17" i="4" l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16" i="4"/>
  <c r="D11" i="4"/>
  <c r="E10" i="4"/>
  <c r="D10" i="4"/>
  <c r="E74" i="4" l="1"/>
  <c r="E72" i="4"/>
  <c r="E70" i="4"/>
  <c r="E68" i="4"/>
  <c r="E66" i="4"/>
  <c r="E64" i="4"/>
  <c r="E62" i="4"/>
  <c r="E60" i="4"/>
  <c r="E58" i="4"/>
  <c r="E56" i="4"/>
  <c r="E54" i="4"/>
  <c r="E52" i="4"/>
  <c r="E50" i="4"/>
  <c r="E48" i="4"/>
  <c r="E46" i="4"/>
  <c r="E44" i="4"/>
  <c r="E42" i="4"/>
  <c r="E40" i="4"/>
  <c r="E38" i="4"/>
  <c r="E36" i="4"/>
  <c r="E34" i="4"/>
  <c r="E32" i="4"/>
  <c r="E30" i="4"/>
  <c r="E28" i="4"/>
  <c r="E26" i="4"/>
  <c r="E24" i="4"/>
  <c r="E22" i="4"/>
  <c r="E20" i="4"/>
  <c r="E75" i="4"/>
  <c r="E73" i="4"/>
  <c r="E71" i="4"/>
  <c r="E69" i="4"/>
  <c r="E67" i="4"/>
  <c r="E65" i="4"/>
  <c r="E63" i="4"/>
  <c r="E61" i="4"/>
  <c r="E59" i="4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8" i="4"/>
  <c r="F16" i="4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E16" i="4"/>
  <c r="C16" i="4"/>
  <c r="E17" i="4"/>
  <c r="G16" i="4" l="1"/>
  <c r="C17" i="4" s="1"/>
  <c r="D16" i="4"/>
  <c r="G17" i="4" l="1"/>
  <c r="C18" i="4" s="1"/>
  <c r="D17" i="4"/>
  <c r="G18" i="4" l="1"/>
  <c r="C19" i="4" s="1"/>
  <c r="D18" i="4"/>
  <c r="G19" i="4" l="1"/>
  <c r="C20" i="4" s="1"/>
  <c r="D19" i="4"/>
  <c r="D20" i="4" l="1"/>
  <c r="G20" i="4"/>
  <c r="C21" i="4" s="1"/>
  <c r="G21" i="4" l="1"/>
  <c r="C22" i="4" s="1"/>
  <c r="D21" i="4"/>
  <c r="D22" i="4" l="1"/>
  <c r="G22" i="4"/>
  <c r="C23" i="4" s="1"/>
  <c r="G23" i="4" l="1"/>
  <c r="C24" i="4" s="1"/>
  <c r="D23" i="4"/>
  <c r="D24" i="4" l="1"/>
  <c r="G24" i="4"/>
  <c r="C25" i="4" s="1"/>
  <c r="G25" i="4" l="1"/>
  <c r="C26" i="4" s="1"/>
  <c r="D25" i="4"/>
  <c r="D26" i="4" l="1"/>
  <c r="G26" i="4"/>
  <c r="C27" i="4" s="1"/>
  <c r="G27" i="4" l="1"/>
  <c r="C28" i="4" s="1"/>
  <c r="D27" i="4"/>
  <c r="D28" i="4" l="1"/>
  <c r="G28" i="4"/>
  <c r="C29" i="4" s="1"/>
  <c r="G29" i="4" l="1"/>
  <c r="C30" i="4" s="1"/>
  <c r="D29" i="4"/>
  <c r="D30" i="4" l="1"/>
  <c r="G30" i="4"/>
  <c r="C31" i="4" s="1"/>
  <c r="G31" i="4" l="1"/>
  <c r="C32" i="4" s="1"/>
  <c r="D31" i="4"/>
  <c r="D32" i="4" l="1"/>
  <c r="G32" i="4"/>
  <c r="C33" i="4" s="1"/>
  <c r="G33" i="4" l="1"/>
  <c r="C34" i="4" s="1"/>
  <c r="D33" i="4"/>
  <c r="D34" i="4" l="1"/>
  <c r="G34" i="4"/>
  <c r="C35" i="4" s="1"/>
  <c r="G35" i="4" l="1"/>
  <c r="C36" i="4" s="1"/>
  <c r="D35" i="4"/>
  <c r="D36" i="4" l="1"/>
  <c r="G36" i="4"/>
  <c r="C37" i="4" s="1"/>
  <c r="G37" i="4" l="1"/>
  <c r="C38" i="4" s="1"/>
  <c r="D37" i="4"/>
  <c r="D38" i="4" l="1"/>
  <c r="G38" i="4"/>
  <c r="C39" i="4" s="1"/>
  <c r="G39" i="4" l="1"/>
  <c r="C40" i="4" s="1"/>
  <c r="D39" i="4"/>
  <c r="D40" i="4" l="1"/>
  <c r="G40" i="4"/>
  <c r="C41" i="4" s="1"/>
  <c r="G41" i="4" l="1"/>
  <c r="C42" i="4" s="1"/>
  <c r="D41" i="4"/>
  <c r="D42" i="4" l="1"/>
  <c r="G42" i="4"/>
  <c r="C43" i="4" s="1"/>
  <c r="G43" i="4" l="1"/>
  <c r="C44" i="4" s="1"/>
  <c r="D43" i="4"/>
  <c r="D44" i="4" l="1"/>
  <c r="G44" i="4"/>
  <c r="C45" i="4" s="1"/>
  <c r="G45" i="4" l="1"/>
  <c r="C46" i="4" s="1"/>
  <c r="D45" i="4"/>
  <c r="D46" i="4" l="1"/>
  <c r="G46" i="4"/>
  <c r="C47" i="4" s="1"/>
  <c r="G47" i="4" l="1"/>
  <c r="C48" i="4" s="1"/>
  <c r="D47" i="4"/>
  <c r="D48" i="4" l="1"/>
  <c r="G48" i="4"/>
  <c r="C49" i="4" s="1"/>
  <c r="G49" i="4" l="1"/>
  <c r="C50" i="4" s="1"/>
  <c r="D49" i="4"/>
  <c r="D50" i="4" l="1"/>
  <c r="G50" i="4"/>
  <c r="C51" i="4" s="1"/>
  <c r="G51" i="4" l="1"/>
  <c r="C52" i="4" s="1"/>
  <c r="D51" i="4"/>
  <c r="D52" i="4" l="1"/>
  <c r="G52" i="4"/>
  <c r="C53" i="4" s="1"/>
  <c r="G53" i="4" l="1"/>
  <c r="C54" i="4" s="1"/>
  <c r="D53" i="4"/>
  <c r="D54" i="4" l="1"/>
  <c r="G54" i="4"/>
  <c r="C55" i="4" s="1"/>
  <c r="G55" i="4" l="1"/>
  <c r="C56" i="4" s="1"/>
  <c r="D55" i="4"/>
  <c r="D56" i="4" l="1"/>
  <c r="G56" i="4"/>
  <c r="C57" i="4" s="1"/>
  <c r="G57" i="4" l="1"/>
  <c r="C58" i="4" s="1"/>
  <c r="D57" i="4"/>
  <c r="D58" i="4" l="1"/>
  <c r="G58" i="4"/>
  <c r="C59" i="4" s="1"/>
  <c r="G59" i="4" l="1"/>
  <c r="C60" i="4" s="1"/>
  <c r="D59" i="4"/>
  <c r="D60" i="4" l="1"/>
  <c r="G60" i="4"/>
  <c r="C61" i="4" s="1"/>
  <c r="G61" i="4" l="1"/>
  <c r="C62" i="4" s="1"/>
  <c r="D61" i="4"/>
  <c r="D62" i="4" l="1"/>
  <c r="G62" i="4"/>
  <c r="C63" i="4" s="1"/>
  <c r="G63" i="4" l="1"/>
  <c r="C64" i="4" s="1"/>
  <c r="D63" i="4"/>
  <c r="D64" i="4" l="1"/>
  <c r="G64" i="4"/>
  <c r="C65" i="4" s="1"/>
  <c r="G65" i="4" l="1"/>
  <c r="C66" i="4" s="1"/>
  <c r="D65" i="4"/>
  <c r="D66" i="4" l="1"/>
  <c r="G66" i="4"/>
  <c r="C67" i="4" s="1"/>
  <c r="G67" i="4" l="1"/>
  <c r="C68" i="4" s="1"/>
  <c r="D67" i="4"/>
  <c r="D68" i="4" l="1"/>
  <c r="G68" i="4"/>
  <c r="C69" i="4" s="1"/>
  <c r="G69" i="4" l="1"/>
  <c r="C70" i="4" s="1"/>
  <c r="D69" i="4"/>
  <c r="D70" i="4" l="1"/>
  <c r="G70" i="4"/>
  <c r="C71" i="4" s="1"/>
  <c r="G71" i="4" l="1"/>
  <c r="C72" i="4" s="1"/>
  <c r="D71" i="4"/>
  <c r="D72" i="4" l="1"/>
  <c r="G72" i="4"/>
  <c r="C73" i="4" s="1"/>
  <c r="G73" i="4" l="1"/>
  <c r="C74" i="4" s="1"/>
  <c r="D73" i="4"/>
  <c r="D74" i="4" l="1"/>
  <c r="G74" i="4"/>
  <c r="C75" i="4" s="1"/>
  <c r="G75" i="4" l="1"/>
  <c r="D75" i="4"/>
  <c r="D11" i="2" l="1"/>
  <c r="C17" i="2"/>
  <c r="A17" i="3"/>
  <c r="A18" i="3"/>
  <c r="A19" i="3"/>
  <c r="A20" i="3"/>
  <c r="A21" i="3" s="1"/>
  <c r="A22" i="3"/>
  <c r="A23" i="3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F15" i="3"/>
  <c r="C15" i="3"/>
  <c r="G15" i="3"/>
  <c r="C16" i="3"/>
  <c r="A17" i="2"/>
  <c r="A18" i="2" s="1"/>
  <c r="A19" i="2" s="1"/>
  <c r="A20" i="2" s="1"/>
  <c r="A21" i="2" s="1"/>
  <c r="A22" i="2" s="1"/>
  <c r="A23" i="2"/>
  <c r="A24" i="2" s="1"/>
  <c r="A25" i="2" s="1"/>
  <c r="A26" i="2" s="1"/>
  <c r="A27" i="2" s="1"/>
  <c r="A28" i="2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F34" i="1"/>
  <c r="E54" i="2"/>
  <c r="D68" i="2"/>
  <c r="F68" i="2" s="1"/>
  <c r="D26" i="2"/>
  <c r="E30" i="2"/>
  <c r="E62" i="2"/>
  <c r="D56" i="2"/>
  <c r="F56" i="2" s="1"/>
  <c r="D31" i="2"/>
  <c r="D32" i="2"/>
  <c r="E22" i="2"/>
  <c r="D46" i="2"/>
  <c r="D37" i="2"/>
  <c r="D21" i="2"/>
  <c r="D50" i="2"/>
  <c r="D29" i="2"/>
  <c r="F29" i="2" s="1"/>
  <c r="D20" i="2"/>
  <c r="D39" i="2"/>
  <c r="D42" i="2"/>
  <c r="D60" i="2"/>
  <c r="F60" i="2" s="1"/>
  <c r="E38" i="2"/>
  <c r="E70" i="2"/>
  <c r="D28" i="2"/>
  <c r="D23" i="2"/>
  <c r="D19" i="2"/>
  <c r="D34" i="2"/>
  <c r="D54" i="2"/>
  <c r="F54" i="2"/>
  <c r="D64" i="2"/>
  <c r="D74" i="2"/>
  <c r="E46" i="2"/>
  <c r="F46" i="2"/>
  <c r="E75" i="2"/>
  <c r="E67" i="2"/>
  <c r="E59" i="2"/>
  <c r="E51" i="2"/>
  <c r="E43" i="2"/>
  <c r="E35" i="2"/>
  <c r="E27" i="2"/>
  <c r="D75" i="2"/>
  <c r="F75" i="2" s="1"/>
  <c r="D71" i="2"/>
  <c r="D67" i="2"/>
  <c r="F67" i="2"/>
  <c r="D63" i="2"/>
  <c r="D59" i="2"/>
  <c r="D55" i="2"/>
  <c r="D51" i="2"/>
  <c r="D47" i="2"/>
  <c r="D43" i="2"/>
  <c r="F43" i="2"/>
  <c r="E76" i="2"/>
  <c r="E68" i="2"/>
  <c r="E60" i="2"/>
  <c r="E52" i="2"/>
  <c r="E44" i="2"/>
  <c r="E36" i="2"/>
  <c r="E28" i="2"/>
  <c r="E20" i="2"/>
  <c r="E73" i="2"/>
  <c r="E65" i="2"/>
  <c r="E57" i="2"/>
  <c r="E49" i="2"/>
  <c r="F49" i="2" s="1"/>
  <c r="E41" i="2"/>
  <c r="E33" i="2"/>
  <c r="E25" i="2"/>
  <c r="E74" i="2"/>
  <c r="E66" i="2"/>
  <c r="E58" i="2"/>
  <c r="E50" i="2"/>
  <c r="F50" i="2"/>
  <c r="E42" i="2"/>
  <c r="E34" i="2"/>
  <c r="E26" i="2"/>
  <c r="D76" i="2"/>
  <c r="F76" i="2" s="1"/>
  <c r="D72" i="2"/>
  <c r="D62" i="2"/>
  <c r="F62" i="2"/>
  <c r="D58" i="2"/>
  <c r="F58" i="2" s="1"/>
  <c r="D44" i="2"/>
  <c r="F44" i="2"/>
  <c r="D40" i="2"/>
  <c r="D17" i="2"/>
  <c r="D36" i="2"/>
  <c r="F36" i="2"/>
  <c r="D18" i="2"/>
  <c r="F18" i="2" s="1"/>
  <c r="D33" i="2"/>
  <c r="F33" i="2"/>
  <c r="D25" i="2"/>
  <c r="E19" i="2"/>
  <c r="F19" i="2" s="1"/>
  <c r="E69" i="2"/>
  <c r="E61" i="2"/>
  <c r="E53" i="2"/>
  <c r="E45" i="2"/>
  <c r="F45" i="2" s="1"/>
  <c r="E37" i="2"/>
  <c r="F37" i="2"/>
  <c r="E29" i="2"/>
  <c r="E21" i="2"/>
  <c r="E71" i="2"/>
  <c r="E63" i="2"/>
  <c r="E55" i="2"/>
  <c r="E47" i="2"/>
  <c r="E39" i="2"/>
  <c r="E31" i="2"/>
  <c r="F31" i="2"/>
  <c r="E23" i="2"/>
  <c r="D73" i="2"/>
  <c r="F73" i="2" s="1"/>
  <c r="D69" i="2"/>
  <c r="D65" i="2"/>
  <c r="F65" i="2"/>
  <c r="D61" i="2"/>
  <c r="F61" i="2"/>
  <c r="D57" i="2"/>
  <c r="D53" i="2"/>
  <c r="D49" i="2"/>
  <c r="D45" i="2"/>
  <c r="D41" i="2"/>
  <c r="F41" i="2"/>
  <c r="E72" i="2"/>
  <c r="E64" i="2"/>
  <c r="E56" i="2"/>
  <c r="E48" i="2"/>
  <c r="E40" i="2"/>
  <c r="E32" i="2"/>
  <c r="F32" i="2"/>
  <c r="E24" i="2"/>
  <c r="D70" i="2"/>
  <c r="F70" i="2" s="1"/>
  <c r="D66" i="2"/>
  <c r="F66" i="2" s="1"/>
  <c r="D52" i="2"/>
  <c r="F52" i="2" s="1"/>
  <c r="D48" i="2"/>
  <c r="D38" i="2"/>
  <c r="D30" i="2"/>
  <c r="F30" i="2" s="1"/>
  <c r="D22" i="2"/>
  <c r="F22" i="2" s="1"/>
  <c r="D35" i="2"/>
  <c r="F35" i="2"/>
  <c r="D27" i="2"/>
  <c r="E18" i="2"/>
  <c r="D24" i="2"/>
  <c r="F24" i="2"/>
  <c r="E17" i="2"/>
  <c r="G17" i="2" s="1"/>
  <c r="C18" i="2" s="1"/>
  <c r="G18" i="2" s="1"/>
  <c r="C19" i="2"/>
  <c r="E74" i="3"/>
  <c r="E58" i="3"/>
  <c r="E50" i="3"/>
  <c r="E42" i="3"/>
  <c r="E26" i="3"/>
  <c r="D74" i="3"/>
  <c r="F74" i="3" s="1"/>
  <c r="D66" i="3"/>
  <c r="D62" i="3"/>
  <c r="F62" i="3" s="1"/>
  <c r="D54" i="3"/>
  <c r="D50" i="3"/>
  <c r="E71" i="3"/>
  <c r="E55" i="3"/>
  <c r="E47" i="3"/>
  <c r="E39" i="3"/>
  <c r="E23" i="3"/>
  <c r="D69" i="3"/>
  <c r="D53" i="3"/>
  <c r="D34" i="3"/>
  <c r="E17" i="3"/>
  <c r="D71" i="3"/>
  <c r="D47" i="3"/>
  <c r="F47" i="3" s="1"/>
  <c r="D35" i="3"/>
  <c r="D17" i="3"/>
  <c r="F17" i="3" s="1"/>
  <c r="D48" i="3"/>
  <c r="D32" i="3"/>
  <c r="E72" i="3"/>
  <c r="E56" i="3"/>
  <c r="E48" i="3"/>
  <c r="E40" i="3"/>
  <c r="E24" i="3"/>
  <c r="E69" i="3"/>
  <c r="E61" i="3"/>
  <c r="E45" i="3"/>
  <c r="E37" i="3"/>
  <c r="E29" i="3"/>
  <c r="D67" i="3"/>
  <c r="D51" i="3"/>
  <c r="D45" i="3"/>
  <c r="D37" i="3"/>
  <c r="D29" i="3"/>
  <c r="D21" i="3"/>
  <c r="D63" i="3"/>
  <c r="D23" i="3"/>
  <c r="F23" i="3" s="1"/>
  <c r="D20" i="3"/>
  <c r="E70" i="3"/>
  <c r="E62" i="3"/>
  <c r="E54" i="3"/>
  <c r="E46" i="3"/>
  <c r="E38" i="3"/>
  <c r="E30" i="3"/>
  <c r="E22" i="3"/>
  <c r="D72" i="3"/>
  <c r="F72" i="3"/>
  <c r="D68" i="3"/>
  <c r="D64" i="3"/>
  <c r="D60" i="3"/>
  <c r="D56" i="3"/>
  <c r="F56" i="3"/>
  <c r="D52" i="3"/>
  <c r="E75" i="3"/>
  <c r="E67" i="3"/>
  <c r="E59" i="3"/>
  <c r="E51" i="3"/>
  <c r="E43" i="3"/>
  <c r="E35" i="3"/>
  <c r="E27" i="3"/>
  <c r="F27" i="3" s="1"/>
  <c r="E19" i="3"/>
  <c r="D61" i="3"/>
  <c r="D46" i="3"/>
  <c r="D38" i="3"/>
  <c r="F38" i="3" s="1"/>
  <c r="D30" i="3"/>
  <c r="F30" i="3" s="1"/>
  <c r="D22" i="3"/>
  <c r="F22" i="3"/>
  <c r="D55" i="3"/>
  <c r="D31" i="3"/>
  <c r="D19" i="3"/>
  <c r="F19" i="3" s="1"/>
  <c r="D73" i="3"/>
  <c r="D57" i="3"/>
  <c r="D44" i="3"/>
  <c r="D28" i="3"/>
  <c r="E18" i="3"/>
  <c r="E68" i="3"/>
  <c r="E60" i="3"/>
  <c r="F60" i="3" s="1"/>
  <c r="E52" i="3"/>
  <c r="E44" i="3"/>
  <c r="E36" i="3"/>
  <c r="E28" i="3"/>
  <c r="F28" i="3" s="1"/>
  <c r="E20" i="3"/>
  <c r="E73" i="3"/>
  <c r="E65" i="3"/>
  <c r="E57" i="3"/>
  <c r="F57" i="3" s="1"/>
  <c r="E49" i="3"/>
  <c r="E41" i="3"/>
  <c r="E33" i="3"/>
  <c r="E25" i="3"/>
  <c r="F25" i="3" s="1"/>
  <c r="D75" i="3"/>
  <c r="F75" i="3" s="1"/>
  <c r="D59" i="3"/>
  <c r="D49" i="3"/>
  <c r="D41" i="3"/>
  <c r="F41" i="3" s="1"/>
  <c r="D33" i="3"/>
  <c r="D25" i="3"/>
  <c r="D18" i="3"/>
  <c r="F18" i="3" s="1"/>
  <c r="D16" i="3"/>
  <c r="F16" i="3" s="1"/>
  <c r="F16" i="1" s="1"/>
  <c r="E16" i="1" s="1"/>
  <c r="D39" i="3"/>
  <c r="D27" i="3"/>
  <c r="D36" i="3"/>
  <c r="F36" i="3"/>
  <c r="D24" i="3"/>
  <c r="F24" i="3"/>
  <c r="E16" i="3"/>
  <c r="G16" i="3"/>
  <c r="C17" i="3" s="1"/>
  <c r="G17" i="3" s="1"/>
  <c r="C18" i="3" s="1"/>
  <c r="G18" i="3" s="1"/>
  <c r="C19" i="3" s="1"/>
  <c r="G19" i="3" s="1"/>
  <c r="C20" i="3" s="1"/>
  <c r="G20" i="3" s="1"/>
  <c r="C21" i="3" s="1"/>
  <c r="F59" i="2"/>
  <c r="F26" i="2"/>
  <c r="F27" i="2"/>
  <c r="F38" i="2"/>
  <c r="F57" i="2"/>
  <c r="F25" i="2"/>
  <c r="F53" i="2"/>
  <c r="F47" i="2"/>
  <c r="F63" i="2"/>
  <c r="F28" i="2"/>
  <c r="F69" i="2"/>
  <c r="F34" i="2"/>
  <c r="F42" i="2"/>
  <c r="F17" i="2"/>
  <c r="F15" i="1" s="1"/>
  <c r="E15" i="1" s="1"/>
  <c r="F55" i="2"/>
  <c r="F71" i="2"/>
  <c r="F74" i="2"/>
  <c r="F39" i="2"/>
  <c r="F48" i="2"/>
  <c r="F40" i="2"/>
  <c r="F72" i="2"/>
  <c r="F64" i="2"/>
  <c r="F23" i="2"/>
  <c r="F20" i="2"/>
  <c r="F50" i="3"/>
  <c r="F39" i="3"/>
  <c r="F33" i="3"/>
  <c r="F37" i="3"/>
  <c r="F71" i="3"/>
  <c r="F46" i="3"/>
  <c r="F59" i="3"/>
  <c r="F61" i="3"/>
  <c r="F29" i="3"/>
  <c r="F48" i="3"/>
  <c r="F44" i="3"/>
  <c r="F20" i="3"/>
  <c r="F49" i="3"/>
  <c r="F51" i="3"/>
  <c r="F73" i="3"/>
  <c r="F67" i="3"/>
  <c r="F35" i="3"/>
  <c r="F69" i="3"/>
  <c r="F52" i="3"/>
  <c r="F68" i="3"/>
  <c r="F54" i="3"/>
  <c r="F55" i="3" l="1"/>
  <c r="G19" i="2"/>
  <c r="C20" i="2" s="1"/>
  <c r="G20" i="2" s="1"/>
  <c r="C21" i="2" s="1"/>
  <c r="G21" i="2" s="1"/>
  <c r="C22" i="2" s="1"/>
  <c r="G22" i="2" s="1"/>
  <c r="C23" i="2" s="1"/>
  <c r="G23" i="2" s="1"/>
  <c r="C24" i="2" s="1"/>
  <c r="G24" i="2" s="1"/>
  <c r="C25" i="2" s="1"/>
  <c r="G25" i="2" s="1"/>
  <c r="C26" i="2" s="1"/>
  <c r="G26" i="2" s="1"/>
  <c r="C27" i="2" s="1"/>
  <c r="G27" i="2" s="1"/>
  <c r="C28" i="2" s="1"/>
  <c r="G28" i="2" s="1"/>
  <c r="C29" i="2" s="1"/>
  <c r="G29" i="2" s="1"/>
  <c r="C30" i="2" s="1"/>
  <c r="G30" i="2" s="1"/>
  <c r="C31" i="2" s="1"/>
  <c r="G31" i="2" s="1"/>
  <c r="C32" i="2" s="1"/>
  <c r="G32" i="2" s="1"/>
  <c r="C33" i="2" s="1"/>
  <c r="G33" i="2" s="1"/>
  <c r="C34" i="2" s="1"/>
  <c r="G34" i="2" s="1"/>
  <c r="C35" i="2" s="1"/>
  <c r="G35" i="2" s="1"/>
  <c r="C36" i="2" s="1"/>
  <c r="G36" i="2" s="1"/>
  <c r="C37" i="2" s="1"/>
  <c r="G37" i="2" s="1"/>
  <c r="C38" i="2" s="1"/>
  <c r="G38" i="2" s="1"/>
  <c r="C39" i="2" s="1"/>
  <c r="G39" i="2" s="1"/>
  <c r="C40" i="2" s="1"/>
  <c r="G40" i="2" s="1"/>
  <c r="C41" i="2" s="1"/>
  <c r="G41" i="2" s="1"/>
  <c r="C42" i="2" s="1"/>
  <c r="G42" i="2" s="1"/>
  <c r="C43" i="2" s="1"/>
  <c r="G43" i="2" s="1"/>
  <c r="C44" i="2" s="1"/>
  <c r="G44" i="2" s="1"/>
  <c r="C45" i="2" s="1"/>
  <c r="G45" i="2" s="1"/>
  <c r="C46" i="2" s="1"/>
  <c r="G46" i="2" s="1"/>
  <c r="C47" i="2" s="1"/>
  <c r="G47" i="2" s="1"/>
  <c r="C48" i="2" s="1"/>
  <c r="G48" i="2" s="1"/>
  <c r="C49" i="2" s="1"/>
  <c r="G49" i="2" s="1"/>
  <c r="C50" i="2" s="1"/>
  <c r="G50" i="2" s="1"/>
  <c r="C51" i="2" s="1"/>
  <c r="G51" i="2" s="1"/>
  <c r="C52" i="2" s="1"/>
  <c r="G52" i="2" s="1"/>
  <c r="C53" i="2" s="1"/>
  <c r="G53" i="2" s="1"/>
  <c r="C54" i="2" s="1"/>
  <c r="G54" i="2" s="1"/>
  <c r="C55" i="2" s="1"/>
  <c r="G55" i="2" s="1"/>
  <c r="C56" i="2" s="1"/>
  <c r="G56" i="2" s="1"/>
  <c r="C57" i="2" s="1"/>
  <c r="G57" i="2" s="1"/>
  <c r="C58" i="2" s="1"/>
  <c r="G58" i="2" s="1"/>
  <c r="C59" i="2" s="1"/>
  <c r="G59" i="2" s="1"/>
  <c r="C60" i="2" s="1"/>
  <c r="G60" i="2" s="1"/>
  <c r="C61" i="2" s="1"/>
  <c r="G61" i="2" s="1"/>
  <c r="C62" i="2" s="1"/>
  <c r="G62" i="2" s="1"/>
  <c r="C63" i="2" s="1"/>
  <c r="G63" i="2" s="1"/>
  <c r="C64" i="2" s="1"/>
  <c r="G64" i="2" s="1"/>
  <c r="C65" i="2" s="1"/>
  <c r="G65" i="2" s="1"/>
  <c r="C66" i="2" s="1"/>
  <c r="G66" i="2" s="1"/>
  <c r="C67" i="2" s="1"/>
  <c r="G67" i="2" s="1"/>
  <c r="C68" i="2" s="1"/>
  <c r="G68" i="2" s="1"/>
  <c r="C69" i="2" s="1"/>
  <c r="G69" i="2" s="1"/>
  <c r="C70" i="2" s="1"/>
  <c r="G70" i="2" s="1"/>
  <c r="C71" i="2" s="1"/>
  <c r="G71" i="2" s="1"/>
  <c r="C72" i="2" s="1"/>
  <c r="G72" i="2" s="1"/>
  <c r="C73" i="2" s="1"/>
  <c r="G73" i="2" s="1"/>
  <c r="C74" i="2" s="1"/>
  <c r="G74" i="2" s="1"/>
  <c r="C75" i="2" s="1"/>
  <c r="G75" i="2" s="1"/>
  <c r="C76" i="2" s="1"/>
  <c r="G76" i="2" s="1"/>
  <c r="E36" i="1"/>
  <c r="E37" i="1" s="1"/>
  <c r="E38" i="1" s="1"/>
  <c r="F51" i="2"/>
  <c r="F36" i="1"/>
  <c r="E66" i="3"/>
  <c r="F66" i="3" s="1"/>
  <c r="E34" i="3"/>
  <c r="F34" i="3" s="1"/>
  <c r="D70" i="3"/>
  <c r="F70" i="3" s="1"/>
  <c r="D58" i="3"/>
  <c r="F58" i="3" s="1"/>
  <c r="E63" i="3"/>
  <c r="F63" i="3" s="1"/>
  <c r="E31" i="3"/>
  <c r="F31" i="3" s="1"/>
  <c r="D42" i="3"/>
  <c r="F42" i="3" s="1"/>
  <c r="D26" i="3"/>
  <c r="F26" i="3" s="1"/>
  <c r="D65" i="3"/>
  <c r="F65" i="3" s="1"/>
  <c r="E64" i="3"/>
  <c r="F64" i="3" s="1"/>
  <c r="E32" i="3"/>
  <c r="F32" i="3" s="1"/>
  <c r="E53" i="3"/>
  <c r="F53" i="3" s="1"/>
  <c r="E21" i="3"/>
  <c r="F21" i="3" s="1"/>
  <c r="D40" i="3"/>
  <c r="F40" i="3" s="1"/>
  <c r="D43" i="3"/>
  <c r="F43" i="3" s="1"/>
  <c r="F21" i="2"/>
  <c r="F45" i="3"/>
  <c r="F37" i="1" l="1"/>
  <c r="F38" i="1" s="1"/>
  <c r="F40" i="1" s="1"/>
  <c r="F39" i="1"/>
  <c r="G21" i="3"/>
  <c r="C22" i="3" s="1"/>
  <c r="G22" i="3" s="1"/>
  <c r="C23" i="3" s="1"/>
  <c r="G23" i="3" s="1"/>
  <c r="C24" i="3" s="1"/>
  <c r="G24" i="3" s="1"/>
  <c r="C25" i="3" s="1"/>
  <c r="G25" i="3" s="1"/>
  <c r="C26" i="3" s="1"/>
  <c r="G26" i="3" s="1"/>
  <c r="C27" i="3" s="1"/>
  <c r="G27" i="3" s="1"/>
  <c r="C28" i="3" s="1"/>
  <c r="G28" i="3" s="1"/>
  <c r="C29" i="3" s="1"/>
  <c r="G29" i="3" s="1"/>
  <c r="C30" i="3" s="1"/>
  <c r="G30" i="3" s="1"/>
  <c r="C31" i="3" s="1"/>
  <c r="G31" i="3" s="1"/>
  <c r="C32" i="3" s="1"/>
  <c r="G32" i="3" s="1"/>
  <c r="C33" i="3" s="1"/>
  <c r="G33" i="3" s="1"/>
  <c r="C34" i="3" s="1"/>
  <c r="G34" i="3" s="1"/>
  <c r="C35" i="3" s="1"/>
  <c r="G35" i="3" s="1"/>
  <c r="C36" i="3" s="1"/>
  <c r="G36" i="3" s="1"/>
  <c r="C37" i="3" s="1"/>
  <c r="G37" i="3" s="1"/>
  <c r="C38" i="3" s="1"/>
  <c r="G38" i="3" s="1"/>
  <c r="C39" i="3" s="1"/>
  <c r="G39" i="3" s="1"/>
  <c r="C40" i="3" s="1"/>
  <c r="G40" i="3" s="1"/>
  <c r="C41" i="3" s="1"/>
  <c r="G41" i="3" s="1"/>
  <c r="C42" i="3" s="1"/>
  <c r="G42" i="3" s="1"/>
  <c r="C43" i="3" s="1"/>
  <c r="G43" i="3" s="1"/>
  <c r="C44" i="3" s="1"/>
  <c r="G44" i="3" s="1"/>
  <c r="C45" i="3" s="1"/>
  <c r="G45" i="3" s="1"/>
  <c r="C46" i="3" s="1"/>
  <c r="G46" i="3" s="1"/>
  <c r="C47" i="3" s="1"/>
  <c r="G47" i="3" s="1"/>
  <c r="C48" i="3" s="1"/>
  <c r="G48" i="3" s="1"/>
  <c r="C49" i="3" s="1"/>
  <c r="G49" i="3" s="1"/>
  <c r="C50" i="3" s="1"/>
  <c r="G50" i="3" s="1"/>
  <c r="C51" i="3" s="1"/>
  <c r="G51" i="3" s="1"/>
  <c r="C52" i="3" s="1"/>
  <c r="G52" i="3" s="1"/>
  <c r="C53" i="3" s="1"/>
  <c r="G53" i="3" s="1"/>
  <c r="C54" i="3" s="1"/>
  <c r="G54" i="3" s="1"/>
  <c r="C55" i="3" s="1"/>
  <c r="G55" i="3" s="1"/>
  <c r="C56" i="3" s="1"/>
  <c r="G56" i="3" s="1"/>
  <c r="C57" i="3" s="1"/>
  <c r="G57" i="3" s="1"/>
  <c r="C58" i="3" s="1"/>
  <c r="G58" i="3" s="1"/>
  <c r="C59" i="3" s="1"/>
  <c r="G59" i="3" s="1"/>
  <c r="C60" i="3" s="1"/>
  <c r="G60" i="3" s="1"/>
  <c r="C61" i="3" s="1"/>
  <c r="G61" i="3" s="1"/>
  <c r="C62" i="3" s="1"/>
  <c r="G62" i="3" s="1"/>
  <c r="C63" i="3" s="1"/>
  <c r="G63" i="3" s="1"/>
  <c r="C64" i="3" s="1"/>
  <c r="G64" i="3" s="1"/>
  <c r="C65" i="3" s="1"/>
  <c r="G65" i="3" s="1"/>
  <c r="C66" i="3" s="1"/>
  <c r="G66" i="3" s="1"/>
  <c r="C67" i="3" s="1"/>
  <c r="G67" i="3" s="1"/>
  <c r="C68" i="3" s="1"/>
  <c r="G68" i="3" s="1"/>
  <c r="C69" i="3" s="1"/>
  <c r="G69" i="3" s="1"/>
  <c r="C70" i="3" s="1"/>
  <c r="G70" i="3" s="1"/>
  <c r="C71" i="3" s="1"/>
  <c r="G71" i="3" s="1"/>
  <c r="C72" i="3" s="1"/>
  <c r="G72" i="3" s="1"/>
  <c r="C73" i="3" s="1"/>
  <c r="G73" i="3" s="1"/>
  <c r="C74" i="3" s="1"/>
  <c r="G74" i="3" s="1"/>
  <c r="C75" i="3" s="1"/>
  <c r="G75" i="3" s="1"/>
</calcChain>
</file>

<file path=xl/sharedStrings.xml><?xml version="1.0" encoding="utf-8"?>
<sst xmlns="http://schemas.openxmlformats.org/spreadsheetml/2006/main" count="121" uniqueCount="76">
  <si>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</si>
  <si>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</si>
  <si>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</si>
  <si>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</si>
  <si>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</si>
  <si>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</si>
  <si>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</si>
  <si>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summa kuus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</si>
  <si>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</si>
  <si>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</si>
  <si>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</si>
  <si>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</si>
  <si>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</si>
  <si>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</si>
  <si>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Tarbimisteenused (koodid 610 kuni 640)</t>
  </si>
  <si>
    <t>Kinnisvara haldamine (haldusteenus)</t>
  </si>
  <si>
    <t>Üüripind (hooned)</t>
  </si>
  <si>
    <t>Territoorium</t>
  </si>
  <si>
    <t>KÕRVALTEENUSTE TASUD KOKKU</t>
  </si>
  <si>
    <t>Remonttööd (p 2.17 ja Lisas 2 kirjeldatud ulatuses)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</si>
  <si>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</si>
  <si>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</si>
  <si>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</si>
  <si>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</si>
  <si>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Tugiteenused (Lisas 2 kirjeldatud ulatuses)</t>
  </si>
  <si>
    <t>Politsei-  ja Piirivalveamet</t>
  </si>
  <si>
    <t>Lisa 3 üürilepingule nr Ü3650/12</t>
  </si>
  <si>
    <t>Rahu 38, Jõhvi, Ida-Virumaa</t>
  </si>
  <si>
    <t>Heakord (330, 340, 350)</t>
  </si>
  <si>
    <t>Heakord  (310, 320, 360)</t>
  </si>
  <si>
    <t>Kapitalikomponent (Lisa 7)</t>
  </si>
  <si>
    <t>investeering 53 900 eurot, intress 5,75%, tagasimakse 146 kuud perioodil 01.01.2015-28.02.2027</t>
  </si>
  <si>
    <t>Muutmise alused</t>
  </si>
  <si>
    <t>teenuse hinna muutus</t>
  </si>
  <si>
    <t>teenuse hinna ja tarbimise muutus</t>
  </si>
  <si>
    <t>Eelmiste perioodide teenuste tasaarveldus</t>
  </si>
  <si>
    <t>ei indekseerita</t>
  </si>
  <si>
    <t>ÜÜR JA KÕRVALTEENUSTE TASUD KÄIBEMAKSUTA (perioodis)</t>
  </si>
  <si>
    <t>ÜÜR JA KÕRVALTEENUSTE TASUD KOOS KÄIBEMAKSUGA (perioodis)</t>
  </si>
  <si>
    <t>indekseerimine, 
31. dets THI, koefitsient 0,3, 
max 3%</t>
  </si>
  <si>
    <t>EUR/m2</t>
  </si>
  <si>
    <t>12 kuud</t>
  </si>
  <si>
    <r>
      <t>m</t>
    </r>
    <r>
      <rPr>
        <vertAlign val="superscript"/>
        <sz val="11"/>
        <rFont val="Calibri"/>
        <family val="1"/>
        <charset val="186"/>
      </rPr>
      <t>2</t>
    </r>
  </si>
  <si>
    <t>Kapitalikomponent (Lisa 8)</t>
  </si>
  <si>
    <t>Kapitalikomponent (Lisa 9)</t>
  </si>
  <si>
    <t>tagasimakse 60 kuud 01.01.2018-31.12.2022</t>
  </si>
  <si>
    <t>Maksete algus</t>
  </si>
  <si>
    <t>Maksete arv</t>
  </si>
  <si>
    <t>kuud</t>
  </si>
  <si>
    <t>Kapitali algväärtus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</si>
  <si>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</si>
  <si>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</si>
  <si>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</si>
  <si>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</si>
  <si>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</si>
  <si>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</si>
  <si>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</si>
  <si>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Rahu 38, Jõhvi</t>
  </si>
  <si>
    <t>EUR (KM-ta)</t>
  </si>
  <si>
    <t>Projektijuhtimistasu</t>
  </si>
  <si>
    <t>Ettemaks  31.12.2016</t>
  </si>
  <si>
    <t>Kinnistu soetusmaksumus</t>
  </si>
  <si>
    <t>EUR</t>
  </si>
  <si>
    <t>Jääkväärtus</t>
  </si>
  <si>
    <t>Intressimäär 2016 II pa</t>
  </si>
  <si>
    <t>Tööde maksumus</t>
  </si>
  <si>
    <t>eraldi arve alusel 6 800 eur</t>
  </si>
  <si>
    <t>Üür ja kõrvalteenuste tasu 01.01.2019 - 31.12.2019</t>
  </si>
  <si>
    <t>Kapitalikomponent (Lisa 10)</t>
  </si>
  <si>
    <t>Kapitalikomponendi annuiteetmaksegraafik - Rahu tn 38, Jõhvi</t>
  </si>
  <si>
    <t>Pisiparendus</t>
  </si>
  <si>
    <t>EUR (km-ta)</t>
  </si>
  <si>
    <t>Üürniku osakaal</t>
  </si>
  <si>
    <t>Kapitali lõppväärtus</t>
  </si>
  <si>
    <t>Kapitali tulumäär 2017 II pa</t>
  </si>
  <si>
    <t>tagasimakse 60 kuud 01.01.2019-31.12.2023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</si>
</sst>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85" formatCode="0.000"/>
    <numFmt numFmtId="186" formatCode="#,##0.0"/>
    <numFmt numFmtId="191" formatCode="#,##0.00&quot; &quot;;[Red]&quot;-&quot;#,##0.00&quot; &quot;"/>
    <numFmt numFmtId="192" formatCode="d&quot;.&quot;mm&quot;.&quot;yyyy"/>
    <numFmt numFmtId="193" formatCode="0.000%"/>
  </numFmts>
  <fonts count="23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4"/>
      <name val="Times New Roman"/>
      <family val="1"/>
      <charset val="186"/>
    </font>
    <font>
      <sz val="12"/>
      <name val="Times New Roman"/>
      <family val="1"/>
      <charset val="186"/>
    </font>
    <font>
      <i/>
      <sz val="11"/>
      <name val="Times New Roman"/>
      <family val="1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vertAlign val="superscript"/>
      <sz val="11"/>
      <name val="Calibri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</font>
    <font>
      <i/>
      <sz val="11"/>
      <name val="Times New Roman"/>
      <family val="1"/>
      <charset val="186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9" fontId="12" fillId="0" borderId="0" applyFont="0" applyFill="0" applyBorder="0" applyAlignment="0" applyProtection="0"/>
  </cellStyleXfs>
  <cellXfs count="1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4" fontId="1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vertical="center" wrapText="1"/>
    </xf>
    <xf numFmtId="9" fontId="5" fillId="0" borderId="0" xfId="0" applyNumberFormat="1" applyFont="1" applyAlignment="1">
      <alignment horizontal="left"/>
    </xf>
    <xf numFmtId="4" fontId="5" fillId="0" borderId="4" xfId="0" applyNumberFormat="1" applyFont="1" applyBorder="1"/>
    <xf numFmtId="4" fontId="5" fillId="0" borderId="5" xfId="0" applyNumberFormat="1" applyFont="1" applyBorder="1" applyAlignment="1">
      <alignment horizontal="left"/>
    </xf>
    <xf numFmtId="4" fontId="5" fillId="0" borderId="0" xfId="0" applyNumberFormat="1" applyFont="1"/>
    <xf numFmtId="186" fontId="5" fillId="2" borderId="6" xfId="0" applyNumberFormat="1" applyFont="1" applyFill="1" applyBorder="1" applyAlignment="1">
      <alignment horizontal="right"/>
    </xf>
    <xf numFmtId="4" fontId="5" fillId="3" borderId="6" xfId="0" applyNumberFormat="1" applyFont="1" applyFill="1" applyBorder="1" applyAlignment="1">
      <alignment horizontal="right"/>
    </xf>
    <xf numFmtId="4" fontId="1" fillId="0" borderId="7" xfId="0" applyNumberFormat="1" applyFont="1" applyBorder="1" applyAlignment="1">
      <alignment wrapText="1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right"/>
    </xf>
    <xf numFmtId="0" fontId="5" fillId="0" borderId="7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9" xfId="0" applyFont="1" applyBorder="1"/>
    <xf numFmtId="0" fontId="5" fillId="0" borderId="10" xfId="0" applyFont="1" applyBorder="1"/>
    <xf numFmtId="0" fontId="5" fillId="3" borderId="1" xfId="0" applyFont="1" applyFill="1" applyBorder="1"/>
    <xf numFmtId="0" fontId="5" fillId="3" borderId="8" xfId="0" applyFont="1" applyFill="1" applyBorder="1"/>
    <xf numFmtId="0" fontId="5" fillId="3" borderId="6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1" fillId="0" borderId="1" xfId="0" applyFont="1" applyBorder="1"/>
    <xf numFmtId="4" fontId="1" fillId="0" borderId="6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4" fontId="1" fillId="0" borderId="7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/>
    </xf>
    <xf numFmtId="0" fontId="1" fillId="0" borderId="8" xfId="0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10" fontId="1" fillId="0" borderId="0" xfId="0" applyNumberFormat="1" applyFont="1"/>
    <xf numFmtId="0" fontId="5" fillId="3" borderId="1" xfId="0" applyFont="1" applyFill="1" applyBorder="1" applyAlignment="1">
      <alignment horizontal="left"/>
    </xf>
    <xf numFmtId="4" fontId="5" fillId="3" borderId="3" xfId="0" applyNumberFormat="1" applyFont="1" applyFill="1" applyBorder="1" applyAlignment="1">
      <alignment horizontal="right"/>
    </xf>
    <xf numFmtId="4" fontId="5" fillId="3" borderId="7" xfId="0" applyNumberFormat="1" applyFont="1" applyFill="1" applyBorder="1" applyAlignment="1">
      <alignment horizontal="right"/>
    </xf>
    <xf numFmtId="0" fontId="1" fillId="3" borderId="1" xfId="0" applyFont="1" applyFill="1" applyBorder="1"/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5" fillId="2" borderId="8" xfId="0" applyFont="1" applyFill="1" applyBorder="1"/>
    <xf numFmtId="4" fontId="5" fillId="2" borderId="6" xfId="0" applyNumberFormat="1" applyFont="1" applyFill="1" applyBorder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4" fontId="5" fillId="2" borderId="7" xfId="0" applyNumberFormat="1" applyFont="1" applyFill="1" applyBorder="1" applyAlignment="1">
      <alignment horizontal="right"/>
    </xf>
    <xf numFmtId="0" fontId="1" fillId="2" borderId="1" xfId="0" applyFont="1" applyFill="1" applyBorder="1"/>
    <xf numFmtId="2" fontId="1" fillId="0" borderId="7" xfId="0" applyNumberFormat="1" applyFont="1" applyBorder="1" applyAlignment="1">
      <alignment horizontal="right"/>
    </xf>
    <xf numFmtId="2" fontId="1" fillId="0" borderId="6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/>
    <xf numFmtId="185" fontId="1" fillId="0" borderId="7" xfId="0" applyNumberFormat="1" applyFont="1" applyBorder="1"/>
    <xf numFmtId="185" fontId="1" fillId="0" borderId="3" xfId="0" applyNumberFormat="1" applyFont="1" applyBorder="1"/>
    <xf numFmtId="2" fontId="1" fillId="0" borderId="3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/>
    <xf numFmtId="0" fontId="5" fillId="4" borderId="8" xfId="0" applyFont="1" applyFill="1" applyBorder="1"/>
    <xf numFmtId="4" fontId="5" fillId="4" borderId="6" xfId="0" applyNumberFormat="1" applyFont="1" applyFill="1" applyBorder="1" applyAlignment="1">
      <alignment horizontal="right"/>
    </xf>
    <xf numFmtId="4" fontId="5" fillId="4" borderId="3" xfId="0" applyNumberFormat="1" applyFont="1" applyFill="1" applyBorder="1" applyAlignment="1">
      <alignment horizontal="right"/>
    </xf>
    <xf numFmtId="4" fontId="5" fillId="4" borderId="7" xfId="0" applyNumberFormat="1" applyFont="1" applyFill="1" applyBorder="1" applyAlignment="1">
      <alignment horizontal="right"/>
    </xf>
    <xf numFmtId="0" fontId="1" fillId="4" borderId="1" xfId="0" applyFont="1" applyFill="1" applyBorder="1"/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4" fontId="5" fillId="0" borderId="9" xfId="0" applyNumberFormat="1" applyFont="1" applyBorder="1" applyAlignment="1">
      <alignment horizontal="right"/>
    </xf>
    <xf numFmtId="4" fontId="5" fillId="0" borderId="10" xfId="0" applyNumberFormat="1" applyFont="1" applyBorder="1" applyAlignment="1">
      <alignment horizontal="right"/>
    </xf>
    <xf numFmtId="0" fontId="1" fillId="0" borderId="11" xfId="0" applyFont="1" applyBorder="1"/>
    <xf numFmtId="0" fontId="8" fillId="0" borderId="0" xfId="0" applyFont="1"/>
    <xf numFmtId="4" fontId="9" fillId="0" borderId="10" xfId="0" applyNumberFormat="1" applyFont="1" applyBorder="1" applyAlignment="1">
      <alignment horizontal="right"/>
    </xf>
    <xf numFmtId="4" fontId="5" fillId="0" borderId="10" xfId="0" applyNumberFormat="1" applyFont="1" applyBorder="1" applyAlignment="1">
      <alignment horizontal="left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0" fillId="0" borderId="0" xfId="0" applyFont="1"/>
    <xf numFmtId="186" fontId="5" fillId="2" borderId="12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5" borderId="0" xfId="0" applyFill="1"/>
    <xf numFmtId="0" fontId="16" fillId="5" borderId="0" xfId="0" applyFont="1" applyFill="1" applyAlignment="1">
      <alignment horizontal="right"/>
    </xf>
    <xf numFmtId="0" fontId="0" fillId="5" borderId="0" xfId="0" applyFill="1" applyAlignment="1">
      <alignment horizontal="right"/>
    </xf>
    <xf numFmtId="0" fontId="17" fillId="5" borderId="0" xfId="0" applyFont="1" applyFill="1"/>
    <xf numFmtId="0" fontId="18" fillId="5" borderId="0" xfId="0" applyFont="1" applyFill="1"/>
    <xf numFmtId="4" fontId="0" fillId="5" borderId="0" xfId="0" applyNumberFormat="1" applyFill="1"/>
    <xf numFmtId="0" fontId="0" fillId="6" borderId="14" xfId="0" applyFill="1" applyBorder="1"/>
    <xf numFmtId="0" fontId="0" fillId="7" borderId="15" xfId="0" applyFill="1" applyBorder="1"/>
    <xf numFmtId="192" fontId="0" fillId="6" borderId="15" xfId="0" applyNumberFormat="1" applyFill="1" applyBorder="1"/>
    <xf numFmtId="0" fontId="0" fillId="6" borderId="16" xfId="0" applyFill="1" applyBorder="1"/>
    <xf numFmtId="0" fontId="0" fillId="6" borderId="17" xfId="0" applyFill="1" applyBorder="1"/>
    <xf numFmtId="0" fontId="0" fillId="7" borderId="0" xfId="0" applyFill="1"/>
    <xf numFmtId="0" fontId="0" fillId="6" borderId="0" xfId="0" applyFill="1"/>
    <xf numFmtId="0" fontId="0" fillId="6" borderId="11" xfId="0" applyFill="1" applyBorder="1"/>
    <xf numFmtId="4" fontId="0" fillId="6" borderId="0" xfId="0" applyNumberFormat="1" applyFill="1"/>
    <xf numFmtId="3" fontId="0" fillId="5" borderId="0" xfId="0" applyNumberFormat="1" applyFill="1"/>
    <xf numFmtId="0" fontId="0" fillId="6" borderId="18" xfId="0" applyFill="1" applyBorder="1"/>
    <xf numFmtId="0" fontId="0" fillId="7" borderId="19" xfId="0" applyFill="1" applyBorder="1"/>
    <xf numFmtId="193" fontId="0" fillId="6" borderId="19" xfId="0" applyNumberFormat="1" applyFill="1" applyBorder="1"/>
    <xf numFmtId="0" fontId="0" fillId="6" borderId="20" xfId="0" applyFill="1" applyBorder="1"/>
    <xf numFmtId="0" fontId="19" fillId="0" borderId="0" xfId="0" applyFont="1"/>
    <xf numFmtId="0" fontId="20" fillId="5" borderId="22" xfId="0" applyFont="1" applyFill="1" applyBorder="1" applyAlignment="1">
      <alignment horizontal="right"/>
    </xf>
    <xf numFmtId="192" fontId="21" fillId="5" borderId="0" xfId="0" applyNumberFormat="1" applyFont="1" applyFill="1"/>
    <xf numFmtId="191" fontId="0" fillId="5" borderId="0" xfId="0" applyNumberFormat="1" applyFill="1"/>
    <xf numFmtId="0" fontId="11" fillId="5" borderId="0" xfId="0" applyFont="1" applyFill="1"/>
    <xf numFmtId="0" fontId="11" fillId="5" borderId="0" xfId="0" applyFont="1" applyFill="1" applyAlignment="1">
      <alignment horizontal="right"/>
    </xf>
    <xf numFmtId="0" fontId="11" fillId="5" borderId="0" xfId="0" applyFont="1" applyFill="1" applyAlignment="1">
      <alignment wrapText="1"/>
    </xf>
    <xf numFmtId="191" fontId="11" fillId="5" borderId="0" xfId="0" applyNumberFormat="1" applyFont="1" applyFill="1"/>
    <xf numFmtId="0" fontId="19" fillId="2" borderId="0" xfId="0" applyFont="1" applyFill="1"/>
    <xf numFmtId="0" fontId="20" fillId="5" borderId="0" xfId="0" applyFont="1" applyFill="1" applyAlignment="1">
      <alignment horizontal="right"/>
    </xf>
    <xf numFmtId="4" fontId="1" fillId="0" borderId="1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" fillId="0" borderId="1" xfId="0" applyFont="1" applyBorder="1"/>
    <xf numFmtId="0" fontId="1" fillId="0" borderId="8" xfId="0" applyFont="1" applyBorder="1"/>
    <xf numFmtId="0" fontId="22" fillId="0" borderId="8" xfId="0" applyFont="1" applyBorder="1"/>
    <xf numFmtId="0" fontId="1" fillId="0" borderId="8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6" fillId="0" borderId="0" xfId="0" applyFont="1" applyAlignment="1">
      <alignment horizontal="center"/>
    </xf>
    <xf numFmtId="2" fontId="1" fillId="0" borderId="3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22" fillId="0" borderId="21" xfId="0" applyFont="1" applyBorder="1"/>
    <xf numFmtId="4" fontId="1" fillId="0" borderId="23" xfId="0" applyNumberFormat="1" applyFont="1" applyBorder="1" applyAlignment="1">
      <alignment horizontal="center" vertical="center" wrapText="1"/>
    </xf>
    <xf numFmtId="4" fontId="1" fillId="0" borderId="24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0" fontId="13" fillId="2" borderId="0" xfId="1" applyFill="1"/>
    <xf numFmtId="0" fontId="16" fillId="8" borderId="0" xfId="1" applyFont="1" applyFill="1" applyAlignment="1">
      <alignment horizontal="right"/>
    </xf>
    <xf numFmtId="0" fontId="0" fillId="2" borderId="0" xfId="0" applyFill="1"/>
    <xf numFmtId="0" fontId="11" fillId="8" borderId="0" xfId="1" applyFont="1" applyFill="1"/>
    <xf numFmtId="0" fontId="11" fillId="8" borderId="0" xfId="1" applyFont="1" applyFill="1" applyAlignment="1">
      <alignment horizontal="right"/>
    </xf>
    <xf numFmtId="0" fontId="17" fillId="8" borderId="0" xfId="1" applyFont="1" applyFill="1"/>
    <xf numFmtId="0" fontId="18" fillId="8" borderId="0" xfId="1" applyFont="1" applyFill="1"/>
    <xf numFmtId="4" fontId="13" fillId="8" borderId="0" xfId="1" applyNumberFormat="1" applyFill="1"/>
    <xf numFmtId="4" fontId="0" fillId="2" borderId="0" xfId="0" applyNumberFormat="1" applyFill="1"/>
    <xf numFmtId="2" fontId="0" fillId="2" borderId="0" xfId="0" applyNumberFormat="1" applyFill="1"/>
    <xf numFmtId="191" fontId="0" fillId="2" borderId="0" xfId="0" applyNumberFormat="1" applyFill="1"/>
    <xf numFmtId="0" fontId="13" fillId="9" borderId="14" xfId="1" applyFill="1" applyBorder="1"/>
    <xf numFmtId="0" fontId="13" fillId="8" borderId="15" xfId="1" applyFill="1" applyBorder="1"/>
    <xf numFmtId="0" fontId="0" fillId="2" borderId="15" xfId="0" applyFill="1" applyBorder="1"/>
    <xf numFmtId="192" fontId="13" fillId="9" borderId="15" xfId="1" applyNumberFormat="1" applyFill="1" applyBorder="1"/>
    <xf numFmtId="0" fontId="13" fillId="9" borderId="16" xfId="1" applyFill="1" applyBorder="1"/>
    <xf numFmtId="0" fontId="14" fillId="2" borderId="0" xfId="0" applyFont="1" applyFill="1" applyProtection="1">
      <protection hidden="1"/>
    </xf>
    <xf numFmtId="0" fontId="13" fillId="9" borderId="17" xfId="1" applyFill="1" applyBorder="1"/>
    <xf numFmtId="0" fontId="13" fillId="8" borderId="0" xfId="1" applyFill="1"/>
    <xf numFmtId="0" fontId="13" fillId="9" borderId="0" xfId="1" applyFill="1"/>
    <xf numFmtId="0" fontId="13" fillId="9" borderId="11" xfId="1" applyFill="1" applyBorder="1"/>
    <xf numFmtId="186" fontId="0" fillId="2" borderId="0" xfId="0" applyNumberFormat="1" applyFill="1" applyProtection="1">
      <protection hidden="1"/>
    </xf>
    <xf numFmtId="4" fontId="13" fillId="9" borderId="0" xfId="1" applyNumberFormat="1" applyFill="1"/>
    <xf numFmtId="10" fontId="13" fillId="9" borderId="0" xfId="2" applyNumberFormat="1" applyFont="1" applyFill="1"/>
    <xf numFmtId="186" fontId="14" fillId="2" borderId="0" xfId="0" applyNumberFormat="1" applyFont="1" applyFill="1" applyProtection="1">
      <protection hidden="1"/>
    </xf>
    <xf numFmtId="192" fontId="0" fillId="2" borderId="0" xfId="0" applyNumberFormat="1" applyFill="1"/>
    <xf numFmtId="0" fontId="13" fillId="9" borderId="18" xfId="1" applyFill="1" applyBorder="1"/>
    <xf numFmtId="0" fontId="13" fillId="8" borderId="19" xfId="1" applyFill="1" applyBorder="1"/>
    <xf numFmtId="0" fontId="0" fillId="2" borderId="19" xfId="0" applyFill="1" applyBorder="1"/>
    <xf numFmtId="193" fontId="13" fillId="9" borderId="19" xfId="1" applyNumberFormat="1" applyFill="1" applyBorder="1"/>
    <xf numFmtId="0" fontId="13" fillId="9" borderId="20" xfId="1" applyFill="1" applyBorder="1"/>
    <xf numFmtId="0" fontId="19" fillId="2" borderId="0" xfId="1" applyFont="1" applyFill="1"/>
    <xf numFmtId="193" fontId="13" fillId="9" borderId="0" xfId="1" applyNumberFormat="1" applyFill="1"/>
    <xf numFmtId="0" fontId="20" fillId="8" borderId="22" xfId="1" applyFont="1" applyFill="1" applyBorder="1" applyAlignment="1">
      <alignment horizontal="right"/>
    </xf>
    <xf numFmtId="192" fontId="21" fillId="8" borderId="0" xfId="1" applyNumberFormat="1" applyFont="1" applyFill="1"/>
    <xf numFmtId="191" fontId="13" fillId="8" borderId="0" xfId="1" applyNumberFormat="1" applyFill="1"/>
  </cellXfs>
  <cellStyles count="3">
    <cellStyle name="Normaallaad 4" xfId="1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abSelected="1" topLeftCell="A4" zoomScale="85" zoomScaleNormal="85" workbookViewId="0">
      <selection activeCell="H16" sqref="H16"/>
    </sheetView>
  </sheetViews>
  <sheetFormatPr defaultRowHeight="15" x14ac:dyDescent="0.25"/>
  <cols>
    <col min="1" max="1" width="5.85546875" style="1" customWidth="1"/>
    <col min="2" max="2" width="7.7109375" style="1" customWidth="1"/>
    <col min="3" max="3" width="4.85546875" style="1" customWidth="1"/>
    <col min="4" max="4" width="56.28515625" style="1" customWidth="1"/>
    <col min="5" max="6" width="13.28515625" style="1" customWidth="1"/>
    <col min="7" max="7" width="18.42578125" style="1" customWidth="1"/>
    <col min="8" max="8" width="35.28515625" style="1" customWidth="1"/>
    <col min="9" max="9" width="12" style="1" customWidth="1"/>
    <col min="10" max="10" width="18" style="1" customWidth="1"/>
    <col min="11" max="16384" width="9.140625" style="1"/>
  </cols>
  <sheetData>
    <row r="2" spans="1:9" x14ac:dyDescent="0.25">
      <c r="H2" s="2" t="s">
        <v>26</v>
      </c>
      <c r="I2" s="16"/>
    </row>
    <row r="3" spans="1:9" ht="18.75" x14ac:dyDescent="0.3">
      <c r="A3" s="3"/>
      <c r="B3" s="3"/>
      <c r="C3" s="3"/>
      <c r="D3" s="3"/>
      <c r="E3" s="3"/>
      <c r="F3" s="3"/>
      <c r="G3" s="3"/>
    </row>
    <row r="4" spans="1:9" ht="18.75" x14ac:dyDescent="0.3">
      <c r="A4" s="117" t="s">
        <v>67</v>
      </c>
      <c r="B4" s="117"/>
      <c r="C4" s="117"/>
      <c r="D4" s="117"/>
      <c r="E4" s="117"/>
      <c r="F4" s="117"/>
      <c r="G4" s="117"/>
      <c r="H4" s="117"/>
    </row>
    <row r="6" spans="1:9" ht="15.75" x14ac:dyDescent="0.25">
      <c r="A6" s="4"/>
      <c r="B6" s="4"/>
      <c r="C6" s="4"/>
      <c r="D6" s="4"/>
      <c r="E6" s="4"/>
      <c r="F6" s="4"/>
      <c r="G6" s="4"/>
    </row>
    <row r="7" spans="1:9" x14ac:dyDescent="0.25">
      <c r="C7" s="2" t="s">
        <v>9</v>
      </c>
      <c r="D7" s="5" t="s">
        <v>25</v>
      </c>
    </row>
    <row r="8" spans="1:9" x14ac:dyDescent="0.25">
      <c r="C8" s="2" t="s">
        <v>10</v>
      </c>
      <c r="D8" s="6" t="s">
        <v>27</v>
      </c>
    </row>
    <row r="9" spans="1:9" ht="15.75" thickBot="1" x14ac:dyDescent="0.3">
      <c r="C9" s="2"/>
      <c r="D9" s="19"/>
    </row>
    <row r="10" spans="1:9" ht="17.25" x14ac:dyDescent="0.25">
      <c r="D10" s="17" t="s">
        <v>16</v>
      </c>
      <c r="E10" s="78">
        <v>3961.7</v>
      </c>
      <c r="F10" s="79" t="s">
        <v>42</v>
      </c>
      <c r="G10" s="19"/>
    </row>
    <row r="11" spans="1:9" ht="17.25" x14ac:dyDescent="0.25">
      <c r="D11" s="17" t="s">
        <v>17</v>
      </c>
      <c r="E11" s="13">
        <v>15719</v>
      </c>
      <c r="F11" s="18" t="s">
        <v>42</v>
      </c>
      <c r="G11" s="19"/>
    </row>
    <row r="12" spans="1:9" x14ac:dyDescent="0.25">
      <c r="D12" s="20"/>
      <c r="E12" s="22"/>
      <c r="F12" s="21"/>
      <c r="G12" s="19"/>
    </row>
    <row r="13" spans="1:9" x14ac:dyDescent="0.25">
      <c r="B13" s="23" t="s">
        <v>21</v>
      </c>
      <c r="C13" s="23"/>
      <c r="D13" s="24"/>
      <c r="E13" s="25" t="s">
        <v>40</v>
      </c>
      <c r="F13" s="28" t="s">
        <v>7</v>
      </c>
      <c r="G13" s="27" t="s">
        <v>32</v>
      </c>
      <c r="H13" s="26" t="s">
        <v>11</v>
      </c>
    </row>
    <row r="14" spans="1:9" ht="48.75" customHeight="1" x14ac:dyDescent="0.25">
      <c r="A14" s="19"/>
      <c r="B14" s="29"/>
      <c r="C14" s="112" t="s">
        <v>30</v>
      </c>
      <c r="D14" s="114"/>
      <c r="E14" s="30">
        <v>0.12976752404270894</v>
      </c>
      <c r="F14" s="15">
        <v>514.1</v>
      </c>
      <c r="G14" s="7" t="s">
        <v>36</v>
      </c>
      <c r="H14" s="31" t="s">
        <v>31</v>
      </c>
      <c r="I14" s="32"/>
    </row>
    <row r="15" spans="1:9" ht="48.75" customHeight="1" x14ac:dyDescent="0.25">
      <c r="A15" s="19"/>
      <c r="B15" s="29"/>
      <c r="C15" s="112" t="s">
        <v>43</v>
      </c>
      <c r="D15" s="114"/>
      <c r="E15" s="30">
        <f>F15/E10</f>
        <v>0.37101303416707465</v>
      </c>
      <c r="F15" s="15">
        <f>'Kap. komponent Lisa 8'!F17</f>
        <v>1469.8423374596996</v>
      </c>
      <c r="G15" s="7" t="s">
        <v>36</v>
      </c>
      <c r="H15" s="31" t="s">
        <v>45</v>
      </c>
      <c r="I15" s="32"/>
    </row>
    <row r="16" spans="1:9" ht="48.75" customHeight="1" x14ac:dyDescent="0.25">
      <c r="A16" s="19"/>
      <c r="B16" s="29"/>
      <c r="C16" s="112" t="s">
        <v>44</v>
      </c>
      <c r="D16" s="114"/>
      <c r="E16" s="30">
        <f>F16/E10</f>
        <v>0.1965548746718514</v>
      </c>
      <c r="F16" s="15">
        <f>'Kap. komponent Lisa 9'!F16</f>
        <v>778.69144698747368</v>
      </c>
      <c r="G16" s="7" t="s">
        <v>36</v>
      </c>
      <c r="H16" s="31" t="s">
        <v>45</v>
      </c>
      <c r="I16" s="32"/>
    </row>
    <row r="17" spans="1:12" ht="48.75" customHeight="1" x14ac:dyDescent="0.25">
      <c r="A17" s="19"/>
      <c r="B17" s="29"/>
      <c r="C17" s="35" t="s">
        <v>68</v>
      </c>
      <c r="D17" s="121"/>
      <c r="E17" s="30">
        <f>F17/$E$10</f>
        <v>0.36329681702299516</v>
      </c>
      <c r="F17" s="15">
        <f>'Kap. komponent Lisa 10'!F16</f>
        <v>1439.2729999999999</v>
      </c>
      <c r="G17" s="110" t="s">
        <v>36</v>
      </c>
      <c r="H17" s="31" t="s">
        <v>75</v>
      </c>
      <c r="I17" s="32"/>
    </row>
    <row r="18" spans="1:12" ht="18" customHeight="1" x14ac:dyDescent="0.25">
      <c r="A18" s="19"/>
      <c r="B18" s="29"/>
      <c r="C18" s="115" t="s">
        <v>13</v>
      </c>
      <c r="D18" s="116"/>
      <c r="E18" s="30">
        <f>F18/$E$10</f>
        <v>6.9107834767902672</v>
      </c>
      <c r="F18" s="33">
        <v>27378.4509</v>
      </c>
      <c r="G18" s="122" t="s">
        <v>39</v>
      </c>
      <c r="H18" s="31"/>
      <c r="I18" s="32"/>
    </row>
    <row r="19" spans="1:12" x14ac:dyDescent="0.25">
      <c r="A19" s="19"/>
      <c r="B19" s="34">
        <v>100</v>
      </c>
      <c r="C19" s="29" t="s">
        <v>15</v>
      </c>
      <c r="D19" s="35"/>
      <c r="E19" s="30">
        <f>F19/$E$10</f>
        <v>0.19801923416715048</v>
      </c>
      <c r="F19" s="33">
        <v>784.49279999999999</v>
      </c>
      <c r="G19" s="123"/>
      <c r="H19" s="31"/>
      <c r="I19" s="32"/>
    </row>
    <row r="20" spans="1:12" x14ac:dyDescent="0.25">
      <c r="A20" s="19"/>
      <c r="B20" s="34">
        <v>200</v>
      </c>
      <c r="C20" s="29" t="s">
        <v>0</v>
      </c>
      <c r="D20" s="35"/>
      <c r="E20" s="30">
        <f t="shared" ref="E18:E24" si="0">F20/$E$10</f>
        <v>0.97028346416942235</v>
      </c>
      <c r="F20" s="33">
        <v>3843.9720000000002</v>
      </c>
      <c r="G20" s="123"/>
      <c r="H20" s="31"/>
      <c r="I20" s="32"/>
      <c r="K20" s="36"/>
    </row>
    <row r="21" spans="1:12" x14ac:dyDescent="0.25">
      <c r="A21" s="19"/>
      <c r="B21" s="34">
        <v>300</v>
      </c>
      <c r="C21" s="112" t="s">
        <v>29</v>
      </c>
      <c r="D21" s="113"/>
      <c r="E21" s="30">
        <f t="shared" si="0"/>
        <v>0.16097339525961077</v>
      </c>
      <c r="F21" s="33">
        <v>637.72829999999999</v>
      </c>
      <c r="G21" s="123"/>
      <c r="H21" s="31"/>
      <c r="I21" s="32"/>
      <c r="K21" s="36"/>
    </row>
    <row r="22" spans="1:12" x14ac:dyDescent="0.25">
      <c r="A22" s="19"/>
      <c r="B22" s="34">
        <v>400</v>
      </c>
      <c r="C22" s="112" t="s">
        <v>19</v>
      </c>
      <c r="D22" s="113"/>
      <c r="E22" s="30">
        <f>F22/$E$10</f>
        <v>1.2277074488224753</v>
      </c>
      <c r="F22" s="33">
        <v>4863.8086000000003</v>
      </c>
      <c r="G22" s="123"/>
      <c r="H22" s="37"/>
      <c r="I22" s="32"/>
      <c r="K22" s="36"/>
    </row>
    <row r="23" spans="1:12" x14ac:dyDescent="0.25">
      <c r="A23" s="19"/>
      <c r="B23" s="34">
        <v>500</v>
      </c>
      <c r="C23" s="112" t="s">
        <v>1</v>
      </c>
      <c r="D23" s="113"/>
      <c r="E23" s="30">
        <f t="shared" si="0"/>
        <v>0.24751891864603578</v>
      </c>
      <c r="F23" s="33">
        <v>980.59569999999997</v>
      </c>
      <c r="G23" s="123"/>
      <c r="H23" s="37"/>
      <c r="I23" s="32"/>
    </row>
    <row r="24" spans="1:12" x14ac:dyDescent="0.25">
      <c r="A24" s="19"/>
      <c r="B24" s="34">
        <v>700</v>
      </c>
      <c r="C24" s="112" t="s">
        <v>24</v>
      </c>
      <c r="D24" s="113"/>
      <c r="E24" s="30">
        <f t="shared" si="0"/>
        <v>4.9502259131181059E-2</v>
      </c>
      <c r="F24" s="33">
        <v>196.1131</v>
      </c>
      <c r="G24" s="124"/>
      <c r="H24" s="37"/>
      <c r="I24" s="32"/>
      <c r="K24" s="38"/>
    </row>
    <row r="25" spans="1:12" x14ac:dyDescent="0.25">
      <c r="A25" s="19"/>
      <c r="B25" s="39"/>
      <c r="C25" s="23" t="s">
        <v>12</v>
      </c>
      <c r="D25" s="24"/>
      <c r="E25" s="14">
        <f>SUM(E14:E24)</f>
        <v>10.825420446890773</v>
      </c>
      <c r="F25" s="41">
        <f>SUM(F14:F24)</f>
        <v>42887.068184447176</v>
      </c>
      <c r="G25" s="40"/>
      <c r="H25" s="42"/>
      <c r="I25" s="32"/>
    </row>
    <row r="26" spans="1:12" x14ac:dyDescent="0.25">
      <c r="A26" s="19"/>
      <c r="B26" s="43"/>
      <c r="C26" s="44"/>
      <c r="D26" s="45"/>
      <c r="E26" s="46"/>
      <c r="F26" s="48"/>
      <c r="G26" s="47"/>
      <c r="H26" s="49"/>
      <c r="I26" s="32"/>
    </row>
    <row r="27" spans="1:12" x14ac:dyDescent="0.25">
      <c r="B27" s="23" t="s">
        <v>22</v>
      </c>
      <c r="C27" s="23"/>
      <c r="D27" s="24"/>
      <c r="E27" s="25" t="s">
        <v>40</v>
      </c>
      <c r="F27" s="28" t="s">
        <v>7</v>
      </c>
      <c r="G27" s="27" t="s">
        <v>32</v>
      </c>
      <c r="H27" s="26" t="s">
        <v>11</v>
      </c>
      <c r="I27" s="32"/>
    </row>
    <row r="28" spans="1:12" x14ac:dyDescent="0.25">
      <c r="A28" s="19"/>
      <c r="B28" s="34">
        <v>300</v>
      </c>
      <c r="C28" s="112" t="s">
        <v>28</v>
      </c>
      <c r="D28" s="114"/>
      <c r="E28" s="51">
        <f>F28/$E$10</f>
        <v>0.62364919100386196</v>
      </c>
      <c r="F28" s="50">
        <v>2470.7109999999998</v>
      </c>
      <c r="G28" s="52" t="s">
        <v>33</v>
      </c>
      <c r="H28" s="8"/>
      <c r="I28" s="53"/>
      <c r="J28" s="54"/>
      <c r="L28" s="55"/>
    </row>
    <row r="29" spans="1:12" x14ac:dyDescent="0.25">
      <c r="A29" s="19"/>
      <c r="B29" s="34">
        <v>600</v>
      </c>
      <c r="C29" s="29" t="s">
        <v>14</v>
      </c>
      <c r="D29" s="35"/>
      <c r="E29" s="51"/>
      <c r="F29" s="56"/>
      <c r="G29" s="57"/>
      <c r="H29" s="8"/>
      <c r="I29" s="53"/>
      <c r="J29" s="54"/>
      <c r="L29" s="55"/>
    </row>
    <row r="30" spans="1:12" x14ac:dyDescent="0.25">
      <c r="A30" s="19"/>
      <c r="B30" s="34"/>
      <c r="C30" s="29">
        <v>610</v>
      </c>
      <c r="D30" s="35" t="s">
        <v>2</v>
      </c>
      <c r="E30" s="51">
        <f t="shared" ref="E29:E33" si="1">F30/$E$10</f>
        <v>0.70454865335588257</v>
      </c>
      <c r="F30" s="50">
        <v>2791.2103999999999</v>
      </c>
      <c r="G30" s="118" t="s">
        <v>34</v>
      </c>
      <c r="H30" s="8"/>
      <c r="I30" s="59"/>
      <c r="J30" s="54"/>
      <c r="L30" s="55"/>
    </row>
    <row r="31" spans="1:12" x14ac:dyDescent="0.25">
      <c r="A31" s="19"/>
      <c r="B31" s="34"/>
      <c r="C31" s="29">
        <v>620</v>
      </c>
      <c r="D31" s="35" t="s">
        <v>3</v>
      </c>
      <c r="E31" s="51">
        <f t="shared" si="1"/>
        <v>0.47171469318726811</v>
      </c>
      <c r="F31" s="50">
        <v>1868.7920999999999</v>
      </c>
      <c r="G31" s="118"/>
      <c r="H31" s="8"/>
      <c r="I31" s="59"/>
      <c r="J31" s="54"/>
      <c r="L31" s="55"/>
    </row>
    <row r="32" spans="1:12" x14ac:dyDescent="0.25">
      <c r="A32" s="19"/>
      <c r="B32" s="34"/>
      <c r="C32" s="29">
        <v>630</v>
      </c>
      <c r="D32" s="35" t="s">
        <v>4</v>
      </c>
      <c r="E32" s="51">
        <f t="shared" si="1"/>
        <v>0.10006868263624202</v>
      </c>
      <c r="F32" s="50">
        <v>396.44209999999998</v>
      </c>
      <c r="G32" s="118"/>
      <c r="H32" s="8"/>
      <c r="I32" s="59"/>
      <c r="J32" s="54"/>
      <c r="L32" s="55"/>
    </row>
    <row r="33" spans="1:12" x14ac:dyDescent="0.25">
      <c r="A33" s="19"/>
      <c r="B33" s="34"/>
      <c r="C33" s="115" t="s">
        <v>35</v>
      </c>
      <c r="D33" s="116"/>
      <c r="E33" s="51">
        <f t="shared" si="1"/>
        <v>-0.14616578741449379</v>
      </c>
      <c r="F33" s="50">
        <v>-579.06500000000005</v>
      </c>
      <c r="G33" s="58"/>
      <c r="H33" s="8"/>
      <c r="I33" s="59"/>
      <c r="J33" s="54"/>
      <c r="L33" s="55"/>
    </row>
    <row r="34" spans="1:12" x14ac:dyDescent="0.25">
      <c r="A34" s="19"/>
      <c r="B34" s="60"/>
      <c r="C34" s="61" t="s">
        <v>18</v>
      </c>
      <c r="D34" s="62"/>
      <c r="E34" s="63">
        <f>SUM(E28:E33)</f>
        <v>1.753815432768761</v>
      </c>
      <c r="F34" s="65">
        <f>SUM(F28:F33)</f>
        <v>6948.0905999999995</v>
      </c>
      <c r="G34" s="64"/>
      <c r="H34" s="66"/>
    </row>
    <row r="35" spans="1:12" x14ac:dyDescent="0.25">
      <c r="B35" s="67"/>
      <c r="C35" s="19"/>
      <c r="D35" s="19"/>
      <c r="E35" s="70"/>
      <c r="F35" s="69"/>
      <c r="G35" s="68"/>
    </row>
    <row r="36" spans="1:12" ht="15" customHeight="1" x14ac:dyDescent="0.25">
      <c r="A36" s="71"/>
      <c r="B36" s="119" t="s">
        <v>23</v>
      </c>
      <c r="C36" s="111"/>
      <c r="D36" s="120"/>
      <c r="E36" s="70">
        <f>E34+E25</f>
        <v>12.579235879659533</v>
      </c>
      <c r="F36" s="69">
        <f>F34+F25</f>
        <v>49835.15878444718</v>
      </c>
      <c r="G36" s="68"/>
    </row>
    <row r="37" spans="1:12" x14ac:dyDescent="0.25">
      <c r="B37" s="72" t="s">
        <v>8</v>
      </c>
      <c r="C37" s="72"/>
      <c r="D37" s="9">
        <v>0.2</v>
      </c>
      <c r="E37" s="73">
        <f>E36*D37</f>
        <v>2.5158471759319068</v>
      </c>
      <c r="F37" s="69">
        <f>F36*D37</f>
        <v>9967.031756889437</v>
      </c>
      <c r="G37" s="68"/>
    </row>
    <row r="38" spans="1:12" x14ac:dyDescent="0.25">
      <c r="B38" s="19" t="s">
        <v>20</v>
      </c>
      <c r="C38" s="19"/>
      <c r="D38" s="19"/>
      <c r="E38" s="70">
        <f>E37+E36</f>
        <v>15.09508305559144</v>
      </c>
      <c r="F38" s="69">
        <f>F37+F36</f>
        <v>59802.190541336618</v>
      </c>
      <c r="G38" s="68"/>
    </row>
    <row r="39" spans="1:12" x14ac:dyDescent="0.25">
      <c r="B39" s="19" t="s">
        <v>37</v>
      </c>
      <c r="C39" s="19"/>
      <c r="D39" s="19"/>
      <c r="E39" s="74" t="s">
        <v>41</v>
      </c>
      <c r="F39" s="69">
        <f>F36*12</f>
        <v>598021.90541336616</v>
      </c>
      <c r="G39" s="68"/>
    </row>
    <row r="40" spans="1:12" ht="15.75" thickBot="1" x14ac:dyDescent="0.3">
      <c r="B40" s="19" t="s">
        <v>38</v>
      </c>
      <c r="C40" s="75"/>
      <c r="D40" s="75"/>
      <c r="E40" s="11" t="s">
        <v>41</v>
      </c>
      <c r="F40" s="10">
        <f>12*F38</f>
        <v>717626.28649603948</v>
      </c>
      <c r="G40" s="12"/>
    </row>
    <row r="41" spans="1:12" x14ac:dyDescent="0.25">
      <c r="A41" s="76"/>
      <c r="B41" s="75"/>
      <c r="C41" s="75"/>
      <c r="D41" s="75"/>
      <c r="E41" s="76"/>
      <c r="F41" s="76"/>
      <c r="G41" s="76"/>
    </row>
    <row r="45" spans="1:12" x14ac:dyDescent="0.25">
      <c r="B45" s="19" t="s">
        <v>5</v>
      </c>
      <c r="C45" s="19"/>
      <c r="D45" s="19"/>
    </row>
    <row r="47" spans="1:12" x14ac:dyDescent="0.25">
      <c r="B47" s="77" t="s">
        <v>6</v>
      </c>
      <c r="C47" s="77"/>
      <c r="D47" s="77"/>
      <c r="E47" s="77"/>
      <c r="F47" s="77"/>
      <c r="G47" s="77"/>
    </row>
  </sheetData>
  <mergeCells count="14">
    <mergeCell ref="G18:G24"/>
    <mergeCell ref="C33:D33"/>
    <mergeCell ref="A4:H4"/>
    <mergeCell ref="G30:G32"/>
    <mergeCell ref="C15:D15"/>
    <mergeCell ref="C16:D16"/>
    <mergeCell ref="B36:D36"/>
    <mergeCell ref="C24:D24"/>
    <mergeCell ref="C21:D21"/>
    <mergeCell ref="C22:D22"/>
    <mergeCell ref="C23:D23"/>
    <mergeCell ref="C14:D14"/>
    <mergeCell ref="C28:D28"/>
    <mergeCell ref="C18:D1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workbookViewId="0">
      <selection activeCell="H10" sqref="H10"/>
    </sheetView>
  </sheetViews>
  <sheetFormatPr defaultColWidth="8.85546875" defaultRowHeight="15" x14ac:dyDescent="0.25"/>
  <cols>
    <col min="1" max="1" width="8.42578125" style="80" bestFit="1" customWidth="1"/>
    <col min="2" max="2" width="6.28515625" style="80" bestFit="1" customWidth="1"/>
    <col min="3" max="3" width="19.7109375" style="80" customWidth="1"/>
    <col min="4" max="4" width="17.5703125" style="80" customWidth="1"/>
    <col min="5" max="5" width="14.42578125" style="80" bestFit="1" customWidth="1"/>
    <col min="6" max="7" width="15.42578125" style="80" bestFit="1" customWidth="1"/>
    <col min="8" max="8" width="13.140625" style="80" customWidth="1"/>
    <col min="9" max="16384" width="8.85546875" style="80"/>
  </cols>
  <sheetData>
    <row r="1" spans="1:7" x14ac:dyDescent="0.25">
      <c r="G1" s="81"/>
    </row>
    <row r="2" spans="1:7" x14ac:dyDescent="0.25">
      <c r="G2" s="82"/>
    </row>
    <row r="3" spans="1:7" x14ac:dyDescent="0.25">
      <c r="G3" s="82"/>
    </row>
    <row r="4" spans="1:7" ht="21" x14ac:dyDescent="0.35">
      <c r="B4" s="83" t="s">
        <v>57</v>
      </c>
      <c r="E4" s="84"/>
      <c r="F4" s="85"/>
    </row>
    <row r="5" spans="1:7" x14ac:dyDescent="0.25">
      <c r="F5" s="85"/>
    </row>
    <row r="6" spans="1:7" x14ac:dyDescent="0.25">
      <c r="B6" s="86" t="s">
        <v>46</v>
      </c>
      <c r="C6" s="87"/>
      <c r="D6" s="88">
        <v>43101</v>
      </c>
      <c r="E6" s="89"/>
      <c r="F6" s="85"/>
    </row>
    <row r="7" spans="1:7" x14ac:dyDescent="0.25">
      <c r="B7" s="90" t="s">
        <v>47</v>
      </c>
      <c r="C7" s="91"/>
      <c r="D7" s="92">
        <v>60</v>
      </c>
      <c r="E7" s="93" t="s">
        <v>48</v>
      </c>
    </row>
    <row r="8" spans="1:7" x14ac:dyDescent="0.25">
      <c r="B8" s="90" t="s">
        <v>65</v>
      </c>
      <c r="C8" s="91"/>
      <c r="D8" s="94">
        <v>114918.127568172</v>
      </c>
      <c r="E8" s="93" t="s">
        <v>58</v>
      </c>
    </row>
    <row r="9" spans="1:7" x14ac:dyDescent="0.25">
      <c r="B9" s="90" t="s">
        <v>59</v>
      </c>
      <c r="C9" s="91"/>
      <c r="D9" s="94">
        <v>0</v>
      </c>
      <c r="E9" s="93" t="s">
        <v>58</v>
      </c>
      <c r="F9" s="95" t="s">
        <v>66</v>
      </c>
    </row>
    <row r="10" spans="1:7" x14ac:dyDescent="0.25">
      <c r="B10" s="90" t="s">
        <v>60</v>
      </c>
      <c r="C10" s="91"/>
      <c r="D10" s="94">
        <v>36460</v>
      </c>
      <c r="E10" s="93" t="s">
        <v>58</v>
      </c>
      <c r="F10" s="95"/>
    </row>
    <row r="11" spans="1:7" x14ac:dyDescent="0.25">
      <c r="B11" s="90" t="s">
        <v>49</v>
      </c>
      <c r="C11" s="91"/>
      <c r="D11" s="94">
        <f>D8+D9-D10</f>
        <v>78458.127568172</v>
      </c>
      <c r="E11" s="93" t="s">
        <v>58</v>
      </c>
      <c r="F11" s="95"/>
    </row>
    <row r="12" spans="1:7" x14ac:dyDescent="0.25">
      <c r="B12" s="90" t="s">
        <v>61</v>
      </c>
      <c r="C12" s="91"/>
      <c r="D12" s="94">
        <v>0</v>
      </c>
      <c r="E12" s="93" t="s">
        <v>62</v>
      </c>
    </row>
    <row r="13" spans="1:7" x14ac:dyDescent="0.25">
      <c r="B13" s="90" t="s">
        <v>63</v>
      </c>
      <c r="C13" s="91"/>
      <c r="D13" s="94">
        <v>0</v>
      </c>
      <c r="E13" s="93" t="s">
        <v>62</v>
      </c>
    </row>
    <row r="14" spans="1:7" x14ac:dyDescent="0.25">
      <c r="B14" s="96" t="s">
        <v>64</v>
      </c>
      <c r="C14" s="97"/>
      <c r="D14" s="98">
        <v>4.7E-2</v>
      </c>
      <c r="E14" s="99"/>
      <c r="G14" s="100"/>
    </row>
    <row r="16" spans="1:7" ht="15.75" thickBot="1" x14ac:dyDescent="0.3">
      <c r="A16" s="101" t="s">
        <v>50</v>
      </c>
      <c r="B16" s="101" t="s">
        <v>51</v>
      </c>
      <c r="C16" s="101" t="s">
        <v>52</v>
      </c>
      <c r="D16" s="101" t="s">
        <v>53</v>
      </c>
      <c r="E16" s="101" t="s">
        <v>54</v>
      </c>
      <c r="F16" s="101" t="s">
        <v>55</v>
      </c>
      <c r="G16" s="101" t="s">
        <v>56</v>
      </c>
    </row>
    <row r="17" spans="1:7" x14ac:dyDescent="0.25">
      <c r="A17" s="102">
        <f>D6</f>
        <v>43101</v>
      </c>
      <c r="B17" s="80">
        <v>1</v>
      </c>
      <c r="C17" s="85">
        <f>(D11+D12)</f>
        <v>78458.127568172</v>
      </c>
      <c r="D17" s="103">
        <f t="shared" ref="D17:D76" si="0">IPMT($D$14/12,B17,$D$7,-$C$17,$D$13)</f>
        <v>307.2943329753403</v>
      </c>
      <c r="E17" s="103">
        <f t="shared" ref="E17:E76" si="1">PPMT($D$14/12,B17,$D$7,-$C$17,$D$13)</f>
        <v>1162.5480044843594</v>
      </c>
      <c r="F17" s="103">
        <f t="shared" ref="F17:F76" si="2">SUM(D17:E17)</f>
        <v>1469.8423374596996</v>
      </c>
      <c r="G17" s="103">
        <f t="shared" ref="G17:G76" si="3">C17-E17</f>
        <v>77295.579563687643</v>
      </c>
    </row>
    <row r="18" spans="1:7" x14ac:dyDescent="0.25">
      <c r="A18" s="102">
        <f>EDATE(A17,1)</f>
        <v>43132</v>
      </c>
      <c r="B18" s="80">
        <v>2</v>
      </c>
      <c r="C18" s="85">
        <f t="shared" ref="C18:C76" si="4">G17</f>
        <v>77295.579563687643</v>
      </c>
      <c r="D18" s="103">
        <f t="shared" si="0"/>
        <v>302.74101995777659</v>
      </c>
      <c r="E18" s="103">
        <f t="shared" si="1"/>
        <v>1167.1013175019232</v>
      </c>
      <c r="F18" s="103">
        <f t="shared" si="2"/>
        <v>1469.8423374596998</v>
      </c>
      <c r="G18" s="103">
        <f t="shared" si="3"/>
        <v>76128.478246185725</v>
      </c>
    </row>
    <row r="19" spans="1:7" x14ac:dyDescent="0.25">
      <c r="A19" s="102">
        <f t="shared" ref="A19:A76" si="5">EDATE(A18,1)</f>
        <v>43160</v>
      </c>
      <c r="B19" s="80">
        <v>3</v>
      </c>
      <c r="C19" s="85">
        <f t="shared" si="4"/>
        <v>76128.478246185725</v>
      </c>
      <c r="D19" s="103">
        <f t="shared" si="0"/>
        <v>298.16987313089408</v>
      </c>
      <c r="E19" s="103">
        <f t="shared" si="1"/>
        <v>1171.6724643288057</v>
      </c>
      <c r="F19" s="103">
        <f t="shared" si="2"/>
        <v>1469.8423374596998</v>
      </c>
      <c r="G19" s="103">
        <f t="shared" si="3"/>
        <v>74956.805781856921</v>
      </c>
    </row>
    <row r="20" spans="1:7" x14ac:dyDescent="0.25">
      <c r="A20" s="102">
        <f t="shared" si="5"/>
        <v>43191</v>
      </c>
      <c r="B20" s="80">
        <v>4</v>
      </c>
      <c r="C20" s="85">
        <f t="shared" si="4"/>
        <v>74956.805781856921</v>
      </c>
      <c r="D20" s="103">
        <f t="shared" si="0"/>
        <v>293.58082264560619</v>
      </c>
      <c r="E20" s="103">
        <f t="shared" si="1"/>
        <v>1176.2615148140933</v>
      </c>
      <c r="F20" s="103">
        <f t="shared" si="2"/>
        <v>1469.8423374596996</v>
      </c>
      <c r="G20" s="103">
        <f t="shared" si="3"/>
        <v>73780.544267042831</v>
      </c>
    </row>
    <row r="21" spans="1:7" x14ac:dyDescent="0.25">
      <c r="A21" s="102">
        <f t="shared" si="5"/>
        <v>43221</v>
      </c>
      <c r="B21" s="80">
        <v>5</v>
      </c>
      <c r="C21" s="85">
        <f t="shared" si="4"/>
        <v>73780.544267042831</v>
      </c>
      <c r="D21" s="103">
        <f t="shared" si="0"/>
        <v>288.97379837925109</v>
      </c>
      <c r="E21" s="103">
        <f t="shared" si="1"/>
        <v>1180.8685390804487</v>
      </c>
      <c r="F21" s="103">
        <f t="shared" si="2"/>
        <v>1469.8423374596998</v>
      </c>
      <c r="G21" s="103">
        <f t="shared" si="3"/>
        <v>72599.675727962385</v>
      </c>
    </row>
    <row r="22" spans="1:7" x14ac:dyDescent="0.25">
      <c r="A22" s="102">
        <f t="shared" si="5"/>
        <v>43252</v>
      </c>
      <c r="B22" s="80">
        <v>6</v>
      </c>
      <c r="C22" s="85">
        <f t="shared" si="4"/>
        <v>72599.675727962385</v>
      </c>
      <c r="D22" s="103">
        <f t="shared" si="0"/>
        <v>284.34872993451927</v>
      </c>
      <c r="E22" s="103">
        <f t="shared" si="1"/>
        <v>1185.4936075251806</v>
      </c>
      <c r="F22" s="103">
        <f t="shared" si="2"/>
        <v>1469.8423374596998</v>
      </c>
      <c r="G22" s="103">
        <f t="shared" si="3"/>
        <v>71414.18212043721</v>
      </c>
    </row>
    <row r="23" spans="1:7" x14ac:dyDescent="0.25">
      <c r="A23" s="102">
        <f t="shared" si="5"/>
        <v>43282</v>
      </c>
      <c r="B23" s="80">
        <v>7</v>
      </c>
      <c r="C23" s="85">
        <f t="shared" si="4"/>
        <v>71414.18212043721</v>
      </c>
      <c r="D23" s="103">
        <f t="shared" si="0"/>
        <v>279.70554663837902</v>
      </c>
      <c r="E23" s="103">
        <f t="shared" si="1"/>
        <v>1190.1367908213206</v>
      </c>
      <c r="F23" s="103">
        <f t="shared" si="2"/>
        <v>1469.8423374596996</v>
      </c>
      <c r="G23" s="103">
        <f t="shared" si="3"/>
        <v>70224.045329615896</v>
      </c>
    </row>
    <row r="24" spans="1:7" x14ac:dyDescent="0.25">
      <c r="A24" s="102">
        <f t="shared" si="5"/>
        <v>43313</v>
      </c>
      <c r="B24" s="80">
        <v>8</v>
      </c>
      <c r="C24" s="85">
        <f t="shared" si="4"/>
        <v>70224.045329615896</v>
      </c>
      <c r="D24" s="103">
        <f t="shared" si="0"/>
        <v>275.04417754099552</v>
      </c>
      <c r="E24" s="103">
        <f t="shared" si="1"/>
        <v>1194.7981599187042</v>
      </c>
      <c r="F24" s="103">
        <f t="shared" si="2"/>
        <v>1469.8423374596996</v>
      </c>
      <c r="G24" s="103">
        <f t="shared" si="3"/>
        <v>69029.247169697192</v>
      </c>
    </row>
    <row r="25" spans="1:7" x14ac:dyDescent="0.25">
      <c r="A25" s="102">
        <f t="shared" si="5"/>
        <v>43344</v>
      </c>
      <c r="B25" s="80">
        <v>9</v>
      </c>
      <c r="C25" s="85">
        <f t="shared" si="4"/>
        <v>69029.247169697192</v>
      </c>
      <c r="D25" s="103">
        <f t="shared" si="0"/>
        <v>270.36455141464722</v>
      </c>
      <c r="E25" s="103">
        <f t="shared" si="1"/>
        <v>1199.4777860450524</v>
      </c>
      <c r="F25" s="103">
        <f t="shared" si="2"/>
        <v>1469.8423374596996</v>
      </c>
      <c r="G25" s="103">
        <f t="shared" si="3"/>
        <v>67829.769383652136</v>
      </c>
    </row>
    <row r="26" spans="1:7" x14ac:dyDescent="0.25">
      <c r="A26" s="102">
        <f t="shared" si="5"/>
        <v>43374</v>
      </c>
      <c r="B26" s="80">
        <v>10</v>
      </c>
      <c r="C26" s="85">
        <f t="shared" si="4"/>
        <v>67829.769383652136</v>
      </c>
      <c r="D26" s="103">
        <f t="shared" si="0"/>
        <v>265.66659675263747</v>
      </c>
      <c r="E26" s="103">
        <f t="shared" si="1"/>
        <v>1204.1757407070622</v>
      </c>
      <c r="F26" s="103">
        <f t="shared" si="2"/>
        <v>1469.8423374596996</v>
      </c>
      <c r="G26" s="103">
        <f t="shared" si="3"/>
        <v>66625.593642945067</v>
      </c>
    </row>
    <row r="27" spans="1:7" x14ac:dyDescent="0.25">
      <c r="A27" s="102">
        <f t="shared" si="5"/>
        <v>43405</v>
      </c>
      <c r="B27" s="80">
        <v>11</v>
      </c>
      <c r="C27" s="85">
        <f t="shared" si="4"/>
        <v>66625.593642945067</v>
      </c>
      <c r="D27" s="103">
        <f t="shared" si="0"/>
        <v>260.95024176820141</v>
      </c>
      <c r="E27" s="103">
        <f t="shared" si="1"/>
        <v>1208.8920956914983</v>
      </c>
      <c r="F27" s="103">
        <f t="shared" si="2"/>
        <v>1469.8423374596996</v>
      </c>
      <c r="G27" s="103">
        <f t="shared" si="3"/>
        <v>65416.701547253571</v>
      </c>
    </row>
    <row r="28" spans="1:7" x14ac:dyDescent="0.25">
      <c r="A28" s="102">
        <f t="shared" si="5"/>
        <v>43435</v>
      </c>
      <c r="B28" s="80">
        <v>12</v>
      </c>
      <c r="C28" s="85">
        <f t="shared" si="4"/>
        <v>65416.701547253571</v>
      </c>
      <c r="D28" s="103">
        <f t="shared" si="0"/>
        <v>256.21541439340973</v>
      </c>
      <c r="E28" s="103">
        <f t="shared" si="1"/>
        <v>1213.6269230662899</v>
      </c>
      <c r="F28" s="103">
        <f t="shared" si="2"/>
        <v>1469.8423374596996</v>
      </c>
      <c r="G28" s="103">
        <f t="shared" si="3"/>
        <v>64203.074624187284</v>
      </c>
    </row>
    <row r="29" spans="1:7" x14ac:dyDescent="0.25">
      <c r="A29" s="102">
        <f t="shared" si="5"/>
        <v>43466</v>
      </c>
      <c r="B29" s="80">
        <v>13</v>
      </c>
      <c r="C29" s="85">
        <f t="shared" si="4"/>
        <v>64203.074624187284</v>
      </c>
      <c r="D29" s="103">
        <f t="shared" si="0"/>
        <v>251.46204227806675</v>
      </c>
      <c r="E29" s="103">
        <f t="shared" si="1"/>
        <v>1218.3802951816331</v>
      </c>
      <c r="F29" s="103">
        <f t="shared" si="2"/>
        <v>1469.8423374596998</v>
      </c>
      <c r="G29" s="103">
        <f t="shared" si="3"/>
        <v>62984.694329005652</v>
      </c>
    </row>
    <row r="30" spans="1:7" x14ac:dyDescent="0.25">
      <c r="A30" s="102">
        <f t="shared" si="5"/>
        <v>43497</v>
      </c>
      <c r="B30" s="80">
        <v>14</v>
      </c>
      <c r="C30" s="85">
        <f t="shared" si="4"/>
        <v>62984.694329005652</v>
      </c>
      <c r="D30" s="103">
        <f t="shared" si="0"/>
        <v>246.69005278860539</v>
      </c>
      <c r="E30" s="103">
        <f t="shared" si="1"/>
        <v>1223.1522846710943</v>
      </c>
      <c r="F30" s="103">
        <f t="shared" si="2"/>
        <v>1469.8423374596996</v>
      </c>
      <c r="G30" s="103">
        <f t="shared" si="3"/>
        <v>61761.542044334557</v>
      </c>
    </row>
    <row r="31" spans="1:7" x14ac:dyDescent="0.25">
      <c r="A31" s="102">
        <f t="shared" si="5"/>
        <v>43525</v>
      </c>
      <c r="B31" s="80">
        <v>15</v>
      </c>
      <c r="C31" s="85">
        <f t="shared" si="4"/>
        <v>61761.542044334557</v>
      </c>
      <c r="D31" s="103">
        <f t="shared" si="0"/>
        <v>241.89937300697693</v>
      </c>
      <c r="E31" s="103">
        <f t="shared" si="1"/>
        <v>1227.9429644527227</v>
      </c>
      <c r="F31" s="103">
        <f t="shared" si="2"/>
        <v>1469.8423374596996</v>
      </c>
      <c r="G31" s="103">
        <f t="shared" si="3"/>
        <v>60533.599079881838</v>
      </c>
    </row>
    <row r="32" spans="1:7" x14ac:dyDescent="0.25">
      <c r="A32" s="102">
        <f t="shared" si="5"/>
        <v>43556</v>
      </c>
      <c r="B32" s="80">
        <v>16</v>
      </c>
      <c r="C32" s="85">
        <f t="shared" si="4"/>
        <v>60533.599079881838</v>
      </c>
      <c r="D32" s="103">
        <f t="shared" si="0"/>
        <v>237.08992972953706</v>
      </c>
      <c r="E32" s="103">
        <f t="shared" si="1"/>
        <v>1232.7524077301628</v>
      </c>
      <c r="F32" s="103">
        <f t="shared" si="2"/>
        <v>1469.8423374596998</v>
      </c>
      <c r="G32" s="103">
        <f t="shared" si="3"/>
        <v>59300.846672151674</v>
      </c>
    </row>
    <row r="33" spans="1:7" x14ac:dyDescent="0.25">
      <c r="A33" s="102">
        <f t="shared" si="5"/>
        <v>43586</v>
      </c>
      <c r="B33" s="80">
        <v>17</v>
      </c>
      <c r="C33" s="85">
        <f t="shared" si="4"/>
        <v>59300.846672151674</v>
      </c>
      <c r="D33" s="103">
        <f t="shared" si="0"/>
        <v>232.26164946592729</v>
      </c>
      <c r="E33" s="103">
        <f t="shared" si="1"/>
        <v>1237.5806879937725</v>
      </c>
      <c r="F33" s="103">
        <f t="shared" si="2"/>
        <v>1469.8423374596998</v>
      </c>
      <c r="G33" s="103">
        <f t="shared" si="3"/>
        <v>58063.265984157901</v>
      </c>
    </row>
    <row r="34" spans="1:7" x14ac:dyDescent="0.25">
      <c r="A34" s="102">
        <f t="shared" si="5"/>
        <v>43617</v>
      </c>
      <c r="B34" s="80">
        <v>18</v>
      </c>
      <c r="C34" s="85">
        <f t="shared" si="4"/>
        <v>58063.265984157901</v>
      </c>
      <c r="D34" s="103">
        <f t="shared" si="0"/>
        <v>227.41445843795165</v>
      </c>
      <c r="E34" s="103">
        <f t="shared" si="1"/>
        <v>1242.4278790217479</v>
      </c>
      <c r="F34" s="103">
        <f t="shared" si="2"/>
        <v>1469.8423374596996</v>
      </c>
      <c r="G34" s="103">
        <f t="shared" si="3"/>
        <v>56820.83810513615</v>
      </c>
    </row>
    <row r="35" spans="1:7" x14ac:dyDescent="0.25">
      <c r="A35" s="102">
        <f t="shared" si="5"/>
        <v>43647</v>
      </c>
      <c r="B35" s="80">
        <v>19</v>
      </c>
      <c r="C35" s="85">
        <f t="shared" si="4"/>
        <v>56820.83810513615</v>
      </c>
      <c r="D35" s="103">
        <f t="shared" si="0"/>
        <v>222.54828257844986</v>
      </c>
      <c r="E35" s="103">
        <f t="shared" si="1"/>
        <v>1247.2940548812498</v>
      </c>
      <c r="F35" s="103">
        <f t="shared" si="2"/>
        <v>1469.8423374596996</v>
      </c>
      <c r="G35" s="103">
        <f t="shared" si="3"/>
        <v>55573.544050254903</v>
      </c>
    </row>
    <row r="36" spans="1:7" x14ac:dyDescent="0.25">
      <c r="A36" s="102">
        <f t="shared" si="5"/>
        <v>43678</v>
      </c>
      <c r="B36" s="80">
        <v>20</v>
      </c>
      <c r="C36" s="85">
        <f t="shared" si="4"/>
        <v>55573.544050254903</v>
      </c>
      <c r="D36" s="103">
        <f t="shared" si="0"/>
        <v>217.66304753016496</v>
      </c>
      <c r="E36" s="103">
        <f t="shared" si="1"/>
        <v>1252.1792899295349</v>
      </c>
      <c r="F36" s="103">
        <f t="shared" si="2"/>
        <v>1469.8423374596998</v>
      </c>
      <c r="G36" s="103">
        <f t="shared" si="3"/>
        <v>54321.36476032537</v>
      </c>
    </row>
    <row r="37" spans="1:7" x14ac:dyDescent="0.25">
      <c r="A37" s="102">
        <f t="shared" si="5"/>
        <v>43709</v>
      </c>
      <c r="B37" s="80">
        <v>21</v>
      </c>
      <c r="C37" s="85">
        <f t="shared" si="4"/>
        <v>54321.36476032537</v>
      </c>
      <c r="D37" s="103">
        <f t="shared" si="0"/>
        <v>212.75867864460758</v>
      </c>
      <c r="E37" s="103">
        <f t="shared" si="1"/>
        <v>1257.0836588150921</v>
      </c>
      <c r="F37" s="103">
        <f t="shared" si="2"/>
        <v>1469.8423374596996</v>
      </c>
      <c r="G37" s="103">
        <f t="shared" si="3"/>
        <v>53064.281101510278</v>
      </c>
    </row>
    <row r="38" spans="1:7" x14ac:dyDescent="0.25">
      <c r="A38" s="102">
        <f t="shared" si="5"/>
        <v>43739</v>
      </c>
      <c r="B38" s="80">
        <v>22</v>
      </c>
      <c r="C38" s="85">
        <f t="shared" si="4"/>
        <v>53064.281101510278</v>
      </c>
      <c r="D38" s="103">
        <f t="shared" si="0"/>
        <v>207.83510098091517</v>
      </c>
      <c r="E38" s="103">
        <f t="shared" si="1"/>
        <v>1262.0072364787848</v>
      </c>
      <c r="F38" s="103">
        <f t="shared" si="2"/>
        <v>1469.8423374597</v>
      </c>
      <c r="G38" s="103">
        <f t="shared" si="3"/>
        <v>51802.273865031493</v>
      </c>
    </row>
    <row r="39" spans="1:7" x14ac:dyDescent="0.25">
      <c r="A39" s="102">
        <f t="shared" si="5"/>
        <v>43770</v>
      </c>
      <c r="B39" s="80">
        <v>23</v>
      </c>
      <c r="C39" s="85">
        <f t="shared" si="4"/>
        <v>51802.273865031493</v>
      </c>
      <c r="D39" s="103">
        <f t="shared" si="0"/>
        <v>202.89223930470652</v>
      </c>
      <c r="E39" s="103">
        <f t="shared" si="1"/>
        <v>1266.9500981549932</v>
      </c>
      <c r="F39" s="103">
        <f t="shared" si="2"/>
        <v>1469.8423374596996</v>
      </c>
      <c r="G39" s="103">
        <f t="shared" si="3"/>
        <v>50535.3237668765</v>
      </c>
    </row>
    <row r="40" spans="1:7" x14ac:dyDescent="0.25">
      <c r="A40" s="102">
        <f t="shared" si="5"/>
        <v>43800</v>
      </c>
      <c r="B40" s="80">
        <v>24</v>
      </c>
      <c r="C40" s="85">
        <f t="shared" si="4"/>
        <v>50535.3237668765</v>
      </c>
      <c r="D40" s="103">
        <f t="shared" si="0"/>
        <v>197.93001808693285</v>
      </c>
      <c r="E40" s="103">
        <f t="shared" si="1"/>
        <v>1271.9123193727669</v>
      </c>
      <c r="F40" s="103">
        <f t="shared" si="2"/>
        <v>1469.8423374596998</v>
      </c>
      <c r="G40" s="103">
        <f t="shared" si="3"/>
        <v>49263.411447503735</v>
      </c>
    </row>
    <row r="41" spans="1:7" x14ac:dyDescent="0.25">
      <c r="A41" s="102">
        <f t="shared" si="5"/>
        <v>43831</v>
      </c>
      <c r="B41" s="80">
        <v>25</v>
      </c>
      <c r="C41" s="85">
        <f t="shared" si="4"/>
        <v>49263.411447503735</v>
      </c>
      <c r="D41" s="103">
        <f t="shared" si="0"/>
        <v>192.94836150272283</v>
      </c>
      <c r="E41" s="103">
        <f t="shared" si="1"/>
        <v>1276.8939759569769</v>
      </c>
      <c r="F41" s="103">
        <f t="shared" si="2"/>
        <v>1469.8423374596996</v>
      </c>
      <c r="G41" s="103">
        <f t="shared" si="3"/>
        <v>47986.517471546758</v>
      </c>
    </row>
    <row r="42" spans="1:7" x14ac:dyDescent="0.25">
      <c r="A42" s="102">
        <f t="shared" si="5"/>
        <v>43862</v>
      </c>
      <c r="B42" s="80">
        <v>26</v>
      </c>
      <c r="C42" s="85">
        <f t="shared" si="4"/>
        <v>47986.517471546758</v>
      </c>
      <c r="D42" s="103">
        <f t="shared" si="0"/>
        <v>187.94719343022464</v>
      </c>
      <c r="E42" s="103">
        <f t="shared" si="1"/>
        <v>1281.895144029475</v>
      </c>
      <c r="F42" s="103">
        <f t="shared" si="2"/>
        <v>1469.8423374596996</v>
      </c>
      <c r="G42" s="103">
        <f t="shared" si="3"/>
        <v>46704.622327517282</v>
      </c>
    </row>
    <row r="43" spans="1:7" x14ac:dyDescent="0.25">
      <c r="A43" s="102">
        <f t="shared" si="5"/>
        <v>43891</v>
      </c>
      <c r="B43" s="80">
        <v>27</v>
      </c>
      <c r="C43" s="85">
        <f t="shared" si="4"/>
        <v>46704.622327517282</v>
      </c>
      <c r="D43" s="103">
        <f t="shared" si="0"/>
        <v>182.92643744944255</v>
      </c>
      <c r="E43" s="103">
        <f t="shared" si="1"/>
        <v>1286.9159000102572</v>
      </c>
      <c r="F43" s="103">
        <f t="shared" si="2"/>
        <v>1469.8423374596998</v>
      </c>
      <c r="G43" s="103">
        <f t="shared" si="3"/>
        <v>45417.706427507022</v>
      </c>
    </row>
    <row r="44" spans="1:7" x14ac:dyDescent="0.25">
      <c r="A44" s="102">
        <f t="shared" si="5"/>
        <v>43922</v>
      </c>
      <c r="B44" s="80">
        <v>28</v>
      </c>
      <c r="C44" s="85">
        <f t="shared" si="4"/>
        <v>45417.706427507022</v>
      </c>
      <c r="D44" s="103">
        <f t="shared" si="0"/>
        <v>177.88601684106905</v>
      </c>
      <c r="E44" s="103">
        <f t="shared" si="1"/>
        <v>1291.9563206186308</v>
      </c>
      <c r="F44" s="103">
        <f t="shared" si="2"/>
        <v>1469.8423374596998</v>
      </c>
      <c r="G44" s="103">
        <f t="shared" si="3"/>
        <v>44125.750106888394</v>
      </c>
    </row>
    <row r="45" spans="1:7" x14ac:dyDescent="0.25">
      <c r="A45" s="102">
        <f t="shared" si="5"/>
        <v>43952</v>
      </c>
      <c r="B45" s="80">
        <v>29</v>
      </c>
      <c r="C45" s="85">
        <f t="shared" si="4"/>
        <v>44125.750106888394</v>
      </c>
      <c r="D45" s="103">
        <f t="shared" si="0"/>
        <v>172.82585458531275</v>
      </c>
      <c r="E45" s="103">
        <f t="shared" si="1"/>
        <v>1297.0164828743871</v>
      </c>
      <c r="F45" s="103">
        <f t="shared" si="2"/>
        <v>1469.8423374596998</v>
      </c>
      <c r="G45" s="103">
        <f t="shared" si="3"/>
        <v>42828.733624014007</v>
      </c>
    </row>
    <row r="46" spans="1:7" x14ac:dyDescent="0.25">
      <c r="A46" s="102">
        <f t="shared" si="5"/>
        <v>43983</v>
      </c>
      <c r="B46" s="80">
        <v>30</v>
      </c>
      <c r="C46" s="85">
        <f t="shared" si="4"/>
        <v>42828.733624014007</v>
      </c>
      <c r="D46" s="103">
        <f t="shared" si="0"/>
        <v>167.74587336072139</v>
      </c>
      <c r="E46" s="103">
        <f t="shared" si="1"/>
        <v>1302.0964640989785</v>
      </c>
      <c r="F46" s="103">
        <f t="shared" si="2"/>
        <v>1469.8423374596998</v>
      </c>
      <c r="G46" s="103">
        <f t="shared" si="3"/>
        <v>41526.63715991503</v>
      </c>
    </row>
    <row r="47" spans="1:7" x14ac:dyDescent="0.25">
      <c r="A47" s="102">
        <f t="shared" si="5"/>
        <v>44013</v>
      </c>
      <c r="B47" s="80">
        <v>31</v>
      </c>
      <c r="C47" s="85">
        <f t="shared" si="4"/>
        <v>41526.63715991503</v>
      </c>
      <c r="D47" s="103">
        <f t="shared" si="0"/>
        <v>162.6459955430004</v>
      </c>
      <c r="E47" s="103">
        <f t="shared" si="1"/>
        <v>1307.1963419166993</v>
      </c>
      <c r="F47" s="103">
        <f t="shared" si="2"/>
        <v>1469.8423374596998</v>
      </c>
      <c r="G47" s="103">
        <f t="shared" si="3"/>
        <v>40219.440817998329</v>
      </c>
    </row>
    <row r="48" spans="1:7" x14ac:dyDescent="0.25">
      <c r="A48" s="102">
        <f t="shared" si="5"/>
        <v>44044</v>
      </c>
      <c r="B48" s="80">
        <v>32</v>
      </c>
      <c r="C48" s="85">
        <f t="shared" si="4"/>
        <v>40219.440817998329</v>
      </c>
      <c r="D48" s="103">
        <f t="shared" si="0"/>
        <v>157.52614320382668</v>
      </c>
      <c r="E48" s="103">
        <f t="shared" si="1"/>
        <v>1312.3161942558729</v>
      </c>
      <c r="F48" s="103">
        <f t="shared" si="2"/>
        <v>1469.8423374596996</v>
      </c>
      <c r="G48" s="103">
        <f t="shared" si="3"/>
        <v>38907.124623742457</v>
      </c>
    </row>
    <row r="49" spans="1:7" x14ac:dyDescent="0.25">
      <c r="A49" s="102">
        <f t="shared" si="5"/>
        <v>44075</v>
      </c>
      <c r="B49" s="80">
        <v>33</v>
      </c>
      <c r="C49" s="85">
        <f t="shared" si="4"/>
        <v>38907.124623742457</v>
      </c>
      <c r="D49" s="103">
        <f t="shared" si="0"/>
        <v>152.38623810965782</v>
      </c>
      <c r="E49" s="103">
        <f t="shared" si="1"/>
        <v>1317.456099350042</v>
      </c>
      <c r="F49" s="103">
        <f t="shared" si="2"/>
        <v>1469.8423374596998</v>
      </c>
      <c r="G49" s="103">
        <f t="shared" si="3"/>
        <v>37589.668524392415</v>
      </c>
    </row>
    <row r="50" spans="1:7" x14ac:dyDescent="0.25">
      <c r="A50" s="102">
        <f t="shared" si="5"/>
        <v>44105</v>
      </c>
      <c r="B50" s="80">
        <v>34</v>
      </c>
      <c r="C50" s="85">
        <f t="shared" si="4"/>
        <v>37589.668524392415</v>
      </c>
      <c r="D50" s="103">
        <f t="shared" si="0"/>
        <v>147.22620172053684</v>
      </c>
      <c r="E50" s="103">
        <f t="shared" si="1"/>
        <v>1322.6161357391629</v>
      </c>
      <c r="F50" s="103">
        <f t="shared" si="2"/>
        <v>1469.8423374596998</v>
      </c>
      <c r="G50" s="103">
        <f t="shared" si="3"/>
        <v>36267.052388653254</v>
      </c>
    </row>
    <row r="51" spans="1:7" x14ac:dyDescent="0.25">
      <c r="A51" s="102">
        <f t="shared" si="5"/>
        <v>44136</v>
      </c>
      <c r="B51" s="80">
        <v>35</v>
      </c>
      <c r="C51" s="85">
        <f t="shared" si="4"/>
        <v>36267.052388653254</v>
      </c>
      <c r="D51" s="103">
        <f t="shared" si="0"/>
        <v>142.04595518889175</v>
      </c>
      <c r="E51" s="103">
        <f t="shared" si="1"/>
        <v>1327.796382270808</v>
      </c>
      <c r="F51" s="103">
        <f t="shared" si="2"/>
        <v>1469.8423374596996</v>
      </c>
      <c r="G51" s="103">
        <f t="shared" si="3"/>
        <v>34939.256006382449</v>
      </c>
    </row>
    <row r="52" spans="1:7" x14ac:dyDescent="0.25">
      <c r="A52" s="102">
        <f t="shared" si="5"/>
        <v>44166</v>
      </c>
      <c r="B52" s="80">
        <v>36</v>
      </c>
      <c r="C52" s="85">
        <f t="shared" si="4"/>
        <v>34939.256006382449</v>
      </c>
      <c r="D52" s="103">
        <f t="shared" si="0"/>
        <v>136.8454193583311</v>
      </c>
      <c r="E52" s="103">
        <f t="shared" si="1"/>
        <v>1332.9969181013687</v>
      </c>
      <c r="F52" s="103">
        <f t="shared" si="2"/>
        <v>1469.8423374596998</v>
      </c>
      <c r="G52" s="103">
        <f t="shared" si="3"/>
        <v>33606.259088281084</v>
      </c>
    </row>
    <row r="53" spans="1:7" x14ac:dyDescent="0.25">
      <c r="A53" s="102">
        <f t="shared" si="5"/>
        <v>44197</v>
      </c>
      <c r="B53" s="80">
        <v>37</v>
      </c>
      <c r="C53" s="85">
        <f t="shared" si="4"/>
        <v>33606.259088281084</v>
      </c>
      <c r="D53" s="103">
        <f t="shared" si="0"/>
        <v>131.62451476243407</v>
      </c>
      <c r="E53" s="103">
        <f t="shared" si="1"/>
        <v>1338.2178226972658</v>
      </c>
      <c r="F53" s="103">
        <f t="shared" si="2"/>
        <v>1469.8423374596998</v>
      </c>
      <c r="G53" s="103">
        <f t="shared" si="3"/>
        <v>32268.041265583819</v>
      </c>
    </row>
    <row r="54" spans="1:7" x14ac:dyDescent="0.25">
      <c r="A54" s="102">
        <f t="shared" si="5"/>
        <v>44228</v>
      </c>
      <c r="B54" s="80">
        <v>38</v>
      </c>
      <c r="C54" s="85">
        <f t="shared" si="4"/>
        <v>32268.041265583819</v>
      </c>
      <c r="D54" s="103">
        <f t="shared" si="0"/>
        <v>126.38316162353645</v>
      </c>
      <c r="E54" s="103">
        <f t="shared" si="1"/>
        <v>1343.4591758361632</v>
      </c>
      <c r="F54" s="103">
        <f t="shared" si="2"/>
        <v>1469.8423374596996</v>
      </c>
      <c r="G54" s="103">
        <f t="shared" si="3"/>
        <v>30924.582089747655</v>
      </c>
    </row>
    <row r="55" spans="1:7" x14ac:dyDescent="0.25">
      <c r="A55" s="102">
        <f t="shared" si="5"/>
        <v>44256</v>
      </c>
      <c r="B55" s="80">
        <v>39</v>
      </c>
      <c r="C55" s="85">
        <f t="shared" si="4"/>
        <v>30924.582089747655</v>
      </c>
      <c r="D55" s="103">
        <f t="shared" si="0"/>
        <v>121.12127985151149</v>
      </c>
      <c r="E55" s="103">
        <f t="shared" si="1"/>
        <v>1348.7210576081884</v>
      </c>
      <c r="F55" s="103">
        <f t="shared" si="2"/>
        <v>1469.8423374596998</v>
      </c>
      <c r="G55" s="103">
        <f t="shared" si="3"/>
        <v>29575.861032139466</v>
      </c>
    </row>
    <row r="56" spans="1:7" x14ac:dyDescent="0.25">
      <c r="A56" s="102">
        <f t="shared" si="5"/>
        <v>44287</v>
      </c>
      <c r="B56" s="80">
        <v>40</v>
      </c>
      <c r="C56" s="85">
        <f t="shared" si="4"/>
        <v>29575.861032139466</v>
      </c>
      <c r="D56" s="103">
        <f t="shared" si="0"/>
        <v>115.83878904254608</v>
      </c>
      <c r="E56" s="103">
        <f t="shared" si="1"/>
        <v>1354.0035484171535</v>
      </c>
      <c r="F56" s="103">
        <f t="shared" si="2"/>
        <v>1469.8423374596996</v>
      </c>
      <c r="G56" s="103">
        <f t="shared" si="3"/>
        <v>28221.857483722313</v>
      </c>
    </row>
    <row r="57" spans="1:7" x14ac:dyDescent="0.25">
      <c r="A57" s="102">
        <f t="shared" si="5"/>
        <v>44317</v>
      </c>
      <c r="B57" s="80">
        <v>41</v>
      </c>
      <c r="C57" s="85">
        <f t="shared" si="4"/>
        <v>28221.857483722313</v>
      </c>
      <c r="D57" s="103">
        <f t="shared" si="0"/>
        <v>110.53560847791223</v>
      </c>
      <c r="E57" s="103">
        <f t="shared" si="1"/>
        <v>1359.3067289817875</v>
      </c>
      <c r="F57" s="103">
        <f t="shared" si="2"/>
        <v>1469.8423374596998</v>
      </c>
      <c r="G57" s="103">
        <f t="shared" si="3"/>
        <v>26862.550754740525</v>
      </c>
    </row>
    <row r="58" spans="1:7" x14ac:dyDescent="0.25">
      <c r="A58" s="102">
        <f t="shared" si="5"/>
        <v>44348</v>
      </c>
      <c r="B58" s="80">
        <v>42</v>
      </c>
      <c r="C58" s="85">
        <f t="shared" si="4"/>
        <v>26862.550754740525</v>
      </c>
      <c r="D58" s="103">
        <f t="shared" si="0"/>
        <v>105.21165712273354</v>
      </c>
      <c r="E58" s="103">
        <f t="shared" si="1"/>
        <v>1364.6306803369662</v>
      </c>
      <c r="F58" s="103">
        <f t="shared" si="2"/>
        <v>1469.8423374596998</v>
      </c>
      <c r="G58" s="103">
        <f t="shared" si="3"/>
        <v>25497.920074403559</v>
      </c>
    </row>
    <row r="59" spans="1:7" x14ac:dyDescent="0.25">
      <c r="A59" s="102">
        <f t="shared" si="5"/>
        <v>44378</v>
      </c>
      <c r="B59" s="80">
        <v>43</v>
      </c>
      <c r="C59" s="85">
        <f t="shared" si="4"/>
        <v>25497.920074403559</v>
      </c>
      <c r="D59" s="103">
        <f t="shared" si="0"/>
        <v>99.866853624747094</v>
      </c>
      <c r="E59" s="103">
        <f t="shared" si="1"/>
        <v>1369.9754838349527</v>
      </c>
      <c r="F59" s="103">
        <f t="shared" si="2"/>
        <v>1469.8423374596998</v>
      </c>
      <c r="G59" s="103">
        <f t="shared" si="3"/>
        <v>24127.944590568608</v>
      </c>
    </row>
    <row r="60" spans="1:7" x14ac:dyDescent="0.25">
      <c r="A60" s="102">
        <f t="shared" si="5"/>
        <v>44409</v>
      </c>
      <c r="B60" s="80">
        <v>44</v>
      </c>
      <c r="C60" s="85">
        <f t="shared" si="4"/>
        <v>24127.944590568608</v>
      </c>
      <c r="D60" s="103">
        <f t="shared" si="0"/>
        <v>94.501116313060223</v>
      </c>
      <c r="E60" s="103">
        <f t="shared" si="1"/>
        <v>1375.3412211466396</v>
      </c>
      <c r="F60" s="103">
        <f t="shared" si="2"/>
        <v>1469.8423374596998</v>
      </c>
      <c r="G60" s="103">
        <f t="shared" si="3"/>
        <v>22752.60336942197</v>
      </c>
    </row>
    <row r="61" spans="1:7" x14ac:dyDescent="0.25">
      <c r="A61" s="102">
        <f t="shared" si="5"/>
        <v>44440</v>
      </c>
      <c r="B61" s="80">
        <v>45</v>
      </c>
      <c r="C61" s="85">
        <f t="shared" si="4"/>
        <v>22752.60336942197</v>
      </c>
      <c r="D61" s="103">
        <f t="shared" si="0"/>
        <v>89.114363196902531</v>
      </c>
      <c r="E61" s="103">
        <f t="shared" si="1"/>
        <v>1380.727974262797</v>
      </c>
      <c r="F61" s="103">
        <f t="shared" si="2"/>
        <v>1469.8423374596996</v>
      </c>
      <c r="G61" s="103">
        <f t="shared" si="3"/>
        <v>21371.875395159172</v>
      </c>
    </row>
    <row r="62" spans="1:7" x14ac:dyDescent="0.25">
      <c r="A62" s="102">
        <f t="shared" si="5"/>
        <v>44470</v>
      </c>
      <c r="B62" s="80">
        <v>46</v>
      </c>
      <c r="C62" s="85">
        <f t="shared" si="4"/>
        <v>21371.875395159172</v>
      </c>
      <c r="D62" s="103">
        <f t="shared" si="0"/>
        <v>83.706511964373249</v>
      </c>
      <c r="E62" s="103">
        <f t="shared" si="1"/>
        <v>1386.1358254953266</v>
      </c>
      <c r="F62" s="103">
        <f t="shared" si="2"/>
        <v>1469.8423374596998</v>
      </c>
      <c r="G62" s="103">
        <f t="shared" si="3"/>
        <v>19985.739569663845</v>
      </c>
    </row>
    <row r="63" spans="1:7" x14ac:dyDescent="0.25">
      <c r="A63" s="102">
        <f t="shared" si="5"/>
        <v>44501</v>
      </c>
      <c r="B63" s="80">
        <v>47</v>
      </c>
      <c r="C63" s="85">
        <f t="shared" si="4"/>
        <v>19985.739569663845</v>
      </c>
      <c r="D63" s="103">
        <f t="shared" si="0"/>
        <v>78.27747998118322</v>
      </c>
      <c r="E63" s="103">
        <f t="shared" si="1"/>
        <v>1391.5648574785166</v>
      </c>
      <c r="F63" s="103">
        <f t="shared" si="2"/>
        <v>1469.8423374596998</v>
      </c>
      <c r="G63" s="103">
        <f t="shared" si="3"/>
        <v>18594.17471218533</v>
      </c>
    </row>
    <row r="64" spans="1:7" x14ac:dyDescent="0.25">
      <c r="A64" s="102">
        <f t="shared" si="5"/>
        <v>44531</v>
      </c>
      <c r="B64" s="80">
        <v>48</v>
      </c>
      <c r="C64" s="85">
        <f t="shared" si="4"/>
        <v>18594.17471218533</v>
      </c>
      <c r="D64" s="103">
        <f t="shared" si="0"/>
        <v>72.827184289392363</v>
      </c>
      <c r="E64" s="103">
        <f t="shared" si="1"/>
        <v>1397.0151531703073</v>
      </c>
      <c r="F64" s="103">
        <f t="shared" si="2"/>
        <v>1469.8423374596996</v>
      </c>
      <c r="G64" s="103">
        <f t="shared" si="3"/>
        <v>17197.159559015021</v>
      </c>
    </row>
    <row r="65" spans="1:7" x14ac:dyDescent="0.25">
      <c r="A65" s="102">
        <f t="shared" si="5"/>
        <v>44562</v>
      </c>
      <c r="B65" s="80">
        <v>49</v>
      </c>
      <c r="C65" s="85">
        <f t="shared" si="4"/>
        <v>17197.159559015021</v>
      </c>
      <c r="D65" s="103">
        <f t="shared" si="0"/>
        <v>67.355541606141983</v>
      </c>
      <c r="E65" s="103">
        <f t="shared" si="1"/>
        <v>1402.4867958535576</v>
      </c>
      <c r="F65" s="103">
        <f t="shared" si="2"/>
        <v>1469.8423374596996</v>
      </c>
      <c r="G65" s="103">
        <f t="shared" si="3"/>
        <v>15794.672763161463</v>
      </c>
    </row>
    <row r="66" spans="1:7" x14ac:dyDescent="0.25">
      <c r="A66" s="102">
        <f t="shared" si="5"/>
        <v>44593</v>
      </c>
      <c r="B66" s="80">
        <v>50</v>
      </c>
      <c r="C66" s="85">
        <f t="shared" si="4"/>
        <v>15794.672763161463</v>
      </c>
      <c r="D66" s="103">
        <f t="shared" si="0"/>
        <v>61.862468322382213</v>
      </c>
      <c r="E66" s="103">
        <f t="shared" si="1"/>
        <v>1407.9798691373176</v>
      </c>
      <c r="F66" s="103">
        <f t="shared" si="2"/>
        <v>1469.8423374596998</v>
      </c>
      <c r="G66" s="103">
        <f t="shared" si="3"/>
        <v>14386.692894024145</v>
      </c>
    </row>
    <row r="67" spans="1:7" x14ac:dyDescent="0.25">
      <c r="A67" s="102">
        <f t="shared" si="5"/>
        <v>44621</v>
      </c>
      <c r="B67" s="80">
        <v>51</v>
      </c>
      <c r="C67" s="85">
        <f t="shared" si="4"/>
        <v>14386.692894024145</v>
      </c>
      <c r="D67" s="103">
        <f t="shared" si="0"/>
        <v>56.347880501594396</v>
      </c>
      <c r="E67" s="103">
        <f t="shared" si="1"/>
        <v>1413.4944569581055</v>
      </c>
      <c r="F67" s="103">
        <f t="shared" si="2"/>
        <v>1469.8423374596998</v>
      </c>
      <c r="G67" s="103">
        <f t="shared" si="3"/>
        <v>12973.198437066039</v>
      </c>
    </row>
    <row r="68" spans="1:7" x14ac:dyDescent="0.25">
      <c r="A68" s="102">
        <f t="shared" si="5"/>
        <v>44652</v>
      </c>
      <c r="B68" s="80">
        <v>52</v>
      </c>
      <c r="C68" s="85">
        <f t="shared" si="4"/>
        <v>12973.198437066039</v>
      </c>
      <c r="D68" s="103">
        <f t="shared" si="0"/>
        <v>50.811693878508478</v>
      </c>
      <c r="E68" s="103">
        <f t="shared" si="1"/>
        <v>1419.0306435811913</v>
      </c>
      <c r="F68" s="103">
        <f t="shared" si="2"/>
        <v>1469.8423374596998</v>
      </c>
      <c r="G68" s="103">
        <f t="shared" si="3"/>
        <v>11554.167793484849</v>
      </c>
    </row>
    <row r="69" spans="1:7" x14ac:dyDescent="0.25">
      <c r="A69" s="102">
        <f t="shared" si="5"/>
        <v>44682</v>
      </c>
      <c r="B69" s="80">
        <v>53</v>
      </c>
      <c r="C69" s="85">
        <f t="shared" si="4"/>
        <v>11554.167793484849</v>
      </c>
      <c r="D69" s="103">
        <f t="shared" si="0"/>
        <v>45.253823857815476</v>
      </c>
      <c r="E69" s="103">
        <f t="shared" si="1"/>
        <v>1424.5885136018842</v>
      </c>
      <c r="F69" s="103">
        <f t="shared" si="2"/>
        <v>1469.8423374596996</v>
      </c>
      <c r="G69" s="103">
        <f t="shared" si="3"/>
        <v>10129.579279882964</v>
      </c>
    </row>
    <row r="70" spans="1:7" x14ac:dyDescent="0.25">
      <c r="A70" s="102">
        <f t="shared" si="5"/>
        <v>44713</v>
      </c>
      <c r="B70" s="80">
        <v>54</v>
      </c>
      <c r="C70" s="85">
        <f t="shared" si="4"/>
        <v>10129.579279882964</v>
      </c>
      <c r="D70" s="103">
        <f t="shared" si="0"/>
        <v>39.674185512874764</v>
      </c>
      <c r="E70" s="103">
        <f t="shared" si="1"/>
        <v>1430.168151946825</v>
      </c>
      <c r="F70" s="103">
        <f t="shared" si="2"/>
        <v>1469.8423374596998</v>
      </c>
      <c r="G70" s="103">
        <f t="shared" si="3"/>
        <v>8699.4111279361387</v>
      </c>
    </row>
    <row r="71" spans="1:7" x14ac:dyDescent="0.25">
      <c r="A71" s="102">
        <f t="shared" si="5"/>
        <v>44743</v>
      </c>
      <c r="B71" s="80">
        <v>55</v>
      </c>
      <c r="C71" s="85">
        <f t="shared" si="4"/>
        <v>8699.4111279361387</v>
      </c>
      <c r="D71" s="103">
        <f t="shared" si="0"/>
        <v>34.072693584416371</v>
      </c>
      <c r="E71" s="103">
        <f t="shared" si="1"/>
        <v>1435.7696438752832</v>
      </c>
      <c r="F71" s="103">
        <f t="shared" si="2"/>
        <v>1469.8423374596996</v>
      </c>
      <c r="G71" s="103">
        <f t="shared" si="3"/>
        <v>7263.6414840608559</v>
      </c>
    </row>
    <row r="72" spans="1:7" x14ac:dyDescent="0.25">
      <c r="A72" s="102">
        <f t="shared" si="5"/>
        <v>44774</v>
      </c>
      <c r="B72" s="80">
        <v>56</v>
      </c>
      <c r="C72" s="85">
        <f t="shared" si="4"/>
        <v>7263.6414840608559</v>
      </c>
      <c r="D72" s="103">
        <f t="shared" si="0"/>
        <v>28.449262479238165</v>
      </c>
      <c r="E72" s="103">
        <f t="shared" si="1"/>
        <v>1441.3930749804613</v>
      </c>
      <c r="F72" s="103">
        <f t="shared" si="2"/>
        <v>1469.8423374596994</v>
      </c>
      <c r="G72" s="103">
        <f t="shared" si="3"/>
        <v>5822.2484090803946</v>
      </c>
    </row>
    <row r="73" spans="1:7" x14ac:dyDescent="0.25">
      <c r="A73" s="102">
        <f t="shared" si="5"/>
        <v>44805</v>
      </c>
      <c r="B73" s="80">
        <v>57</v>
      </c>
      <c r="C73" s="85">
        <f t="shared" si="4"/>
        <v>5822.2484090803946</v>
      </c>
      <c r="D73" s="103">
        <f t="shared" si="0"/>
        <v>22.803806268898025</v>
      </c>
      <c r="E73" s="103">
        <f t="shared" si="1"/>
        <v>1447.0385311908019</v>
      </c>
      <c r="F73" s="103">
        <f t="shared" si="2"/>
        <v>1469.8423374596998</v>
      </c>
      <c r="G73" s="103">
        <f t="shared" si="3"/>
        <v>4375.2098778895925</v>
      </c>
    </row>
    <row r="74" spans="1:7" x14ac:dyDescent="0.25">
      <c r="A74" s="102">
        <f t="shared" si="5"/>
        <v>44835</v>
      </c>
      <c r="B74" s="80">
        <v>58</v>
      </c>
      <c r="C74" s="85">
        <f t="shared" si="4"/>
        <v>4375.2098778895925</v>
      </c>
      <c r="D74" s="103">
        <f t="shared" si="0"/>
        <v>17.13623868840072</v>
      </c>
      <c r="E74" s="103">
        <f t="shared" si="1"/>
        <v>1452.7060987712989</v>
      </c>
      <c r="F74" s="103">
        <f t="shared" si="2"/>
        <v>1469.8423374596996</v>
      </c>
      <c r="G74" s="103">
        <f t="shared" si="3"/>
        <v>2922.5037791182936</v>
      </c>
    </row>
    <row r="75" spans="1:7" x14ac:dyDescent="0.25">
      <c r="A75" s="102">
        <f t="shared" si="5"/>
        <v>44866</v>
      </c>
      <c r="B75" s="80">
        <v>59</v>
      </c>
      <c r="C75" s="85">
        <f t="shared" si="4"/>
        <v>2922.5037791182936</v>
      </c>
      <c r="D75" s="103">
        <f t="shared" si="0"/>
        <v>11.446473134879797</v>
      </c>
      <c r="E75" s="103">
        <f t="shared" si="1"/>
        <v>1458.39586432482</v>
      </c>
      <c r="F75" s="103">
        <f t="shared" si="2"/>
        <v>1469.8423374596998</v>
      </c>
      <c r="G75" s="103">
        <f t="shared" si="3"/>
        <v>1464.1079147934736</v>
      </c>
    </row>
    <row r="76" spans="1:7" x14ac:dyDescent="0.25">
      <c r="A76" s="102">
        <f t="shared" si="5"/>
        <v>44896</v>
      </c>
      <c r="B76" s="80">
        <v>60</v>
      </c>
      <c r="C76" s="85">
        <f t="shared" si="4"/>
        <v>1464.1079147934736</v>
      </c>
      <c r="D76" s="103">
        <f t="shared" si="0"/>
        <v>5.7344226662742503</v>
      </c>
      <c r="E76" s="103">
        <f t="shared" si="1"/>
        <v>1464.1079147934254</v>
      </c>
      <c r="F76" s="103">
        <f t="shared" si="2"/>
        <v>1469.8423374596996</v>
      </c>
      <c r="G76" s="103">
        <f t="shared" si="3"/>
        <v>4.8203219193965197E-11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workbookViewId="0"/>
  </sheetViews>
  <sheetFormatPr defaultColWidth="8.85546875" defaultRowHeight="15" x14ac:dyDescent="0.25"/>
  <cols>
    <col min="1" max="1" width="8.42578125" style="80" bestFit="1" customWidth="1"/>
    <col min="2" max="2" width="6.28515625" style="80" bestFit="1" customWidth="1"/>
    <col min="3" max="3" width="19.7109375" style="80" customWidth="1"/>
    <col min="4" max="4" width="17.5703125" style="80" customWidth="1"/>
    <col min="5" max="5" width="14.42578125" style="80" bestFit="1" customWidth="1"/>
    <col min="6" max="7" width="15.42578125" style="80" bestFit="1" customWidth="1"/>
    <col min="8" max="8" width="15.42578125" style="80" customWidth="1"/>
    <col min="9" max="9" width="12.42578125" style="80" customWidth="1"/>
    <col min="10" max="16384" width="8.85546875" style="80"/>
  </cols>
  <sheetData>
    <row r="1" spans="1:9" x14ac:dyDescent="0.25">
      <c r="G1" s="81"/>
      <c r="H1" s="81"/>
    </row>
    <row r="2" spans="1:9" x14ac:dyDescent="0.25">
      <c r="F2" s="104"/>
      <c r="G2" s="105"/>
      <c r="H2" s="105"/>
      <c r="I2" s="104"/>
    </row>
    <row r="3" spans="1:9" x14ac:dyDescent="0.25">
      <c r="F3" s="104"/>
      <c r="G3" s="105"/>
      <c r="H3" s="105"/>
      <c r="I3" s="106"/>
    </row>
    <row r="4" spans="1:9" x14ac:dyDescent="0.25">
      <c r="F4" s="104"/>
      <c r="G4" s="105"/>
      <c r="H4" s="105"/>
    </row>
    <row r="5" spans="1:9" ht="21" x14ac:dyDescent="0.35">
      <c r="B5" s="83" t="s">
        <v>57</v>
      </c>
      <c r="E5" s="84"/>
      <c r="F5" s="85"/>
      <c r="I5" s="107"/>
    </row>
    <row r="6" spans="1:9" x14ac:dyDescent="0.25">
      <c r="F6" s="85"/>
      <c r="I6" s="104"/>
    </row>
    <row r="7" spans="1:9" x14ac:dyDescent="0.25">
      <c r="B7" s="86" t="s">
        <v>46</v>
      </c>
      <c r="C7" s="87"/>
      <c r="D7" s="88">
        <v>43101</v>
      </c>
      <c r="E7" s="89"/>
      <c r="F7" s="85"/>
    </row>
    <row r="8" spans="1:9" ht="28.5" customHeight="1" x14ac:dyDescent="0.25">
      <c r="B8" s="90" t="s">
        <v>47</v>
      </c>
      <c r="C8" s="91"/>
      <c r="D8" s="92">
        <v>60</v>
      </c>
      <c r="E8" s="93" t="s">
        <v>48</v>
      </c>
    </row>
    <row r="9" spans="1:9" x14ac:dyDescent="0.25">
      <c r="B9" s="90" t="s">
        <v>49</v>
      </c>
      <c r="C9" s="91"/>
      <c r="D9" s="94">
        <v>48554.46</v>
      </c>
      <c r="E9" s="93" t="s">
        <v>58</v>
      </c>
      <c r="F9" s="95"/>
      <c r="I9" s="106"/>
    </row>
    <row r="10" spans="1:9" x14ac:dyDescent="0.25">
      <c r="B10" s="90" t="s">
        <v>61</v>
      </c>
      <c r="C10" s="91"/>
      <c r="D10" s="94">
        <v>0</v>
      </c>
      <c r="E10" s="93" t="s">
        <v>62</v>
      </c>
      <c r="I10" s="107"/>
    </row>
    <row r="11" spans="1:9" x14ac:dyDescent="0.25">
      <c r="B11" s="90" t="s">
        <v>63</v>
      </c>
      <c r="C11" s="91"/>
      <c r="D11" s="94">
        <v>0</v>
      </c>
      <c r="E11" s="93" t="s">
        <v>62</v>
      </c>
      <c r="I11" s="107"/>
    </row>
    <row r="12" spans="1:9" x14ac:dyDescent="0.25">
      <c r="B12" s="96" t="s">
        <v>64</v>
      </c>
      <c r="C12" s="97"/>
      <c r="D12" s="98">
        <v>4.7E-2</v>
      </c>
      <c r="E12" s="99"/>
      <c r="G12" s="100"/>
      <c r="H12" s="108"/>
      <c r="I12" s="104"/>
    </row>
    <row r="13" spans="1:9" ht="15" customHeight="1" x14ac:dyDescent="0.25"/>
    <row r="14" spans="1:9" ht="15.75" thickBot="1" x14ac:dyDescent="0.3">
      <c r="A14" s="101" t="s">
        <v>50</v>
      </c>
      <c r="B14" s="101" t="s">
        <v>51</v>
      </c>
      <c r="C14" s="101" t="s">
        <v>52</v>
      </c>
      <c r="D14" s="101" t="s">
        <v>53</v>
      </c>
      <c r="E14" s="101" t="s">
        <v>54</v>
      </c>
      <c r="F14" s="101" t="s">
        <v>55</v>
      </c>
      <c r="G14" s="101" t="s">
        <v>56</v>
      </c>
      <c r="H14" s="109"/>
    </row>
    <row r="15" spans="1:9" x14ac:dyDescent="0.25">
      <c r="A15" s="102">
        <v>42948</v>
      </c>
      <c r="B15" s="80">
        <v>0</v>
      </c>
      <c r="C15" s="85">
        <f>(D9+D10)</f>
        <v>48554.46</v>
      </c>
      <c r="D15" s="103"/>
      <c r="E15" s="103">
        <v>6989</v>
      </c>
      <c r="F15" s="103">
        <f t="shared" ref="F15:F75" si="0">SUM(D15:E15)</f>
        <v>6989</v>
      </c>
      <c r="G15" s="103">
        <f>C15-E15</f>
        <v>41565.46</v>
      </c>
      <c r="H15" s="103"/>
    </row>
    <row r="16" spans="1:9" x14ac:dyDescent="0.25">
      <c r="A16" s="102">
        <v>43101</v>
      </c>
      <c r="B16" s="80">
        <v>1</v>
      </c>
      <c r="C16" s="85">
        <f>G15</f>
        <v>41565.46</v>
      </c>
      <c r="D16" s="103">
        <f>IPMT($D$12/12,B16,$D$8,-$C$16,$D$11)</f>
        <v>162.79805166666665</v>
      </c>
      <c r="E16" s="103">
        <f>PPMT($D$12/12,B16,$D$8,-$C$16,$D$11)</f>
        <v>615.89339532080703</v>
      </c>
      <c r="F16" s="103">
        <f t="shared" si="0"/>
        <v>778.69144698747368</v>
      </c>
      <c r="G16" s="103">
        <f>C16-E16</f>
        <v>40949.566604679188</v>
      </c>
      <c r="H16" s="103"/>
    </row>
    <row r="17" spans="1:8" x14ac:dyDescent="0.25">
      <c r="A17" s="102">
        <f t="shared" ref="A17:A75" si="1">EDATE(A16,1)</f>
        <v>43132</v>
      </c>
      <c r="B17" s="80">
        <v>2</v>
      </c>
      <c r="C17" s="85">
        <f t="shared" ref="C17:C75" si="2">G16</f>
        <v>40949.566604679188</v>
      </c>
      <c r="D17" s="103">
        <f t="shared" ref="D17:D75" si="3">IPMT($D$12/12,B17,$D$8,-$C$16,$D$11)</f>
        <v>160.3858025349935</v>
      </c>
      <c r="E17" s="103">
        <f t="shared" ref="E17:E75" si="4">PPMT($D$12/12,B17,$D$8,-$C$16,$D$11)</f>
        <v>618.30564445248012</v>
      </c>
      <c r="F17" s="103">
        <f t="shared" si="0"/>
        <v>778.69144698747368</v>
      </c>
      <c r="G17" s="103">
        <f t="shared" ref="G17:G75" si="5">C17-E17</f>
        <v>40331.260960226711</v>
      </c>
      <c r="H17" s="103"/>
    </row>
    <row r="18" spans="1:8" x14ac:dyDescent="0.25">
      <c r="A18" s="102">
        <f t="shared" si="1"/>
        <v>43160</v>
      </c>
      <c r="B18" s="80">
        <v>3</v>
      </c>
      <c r="C18" s="85">
        <f t="shared" si="2"/>
        <v>40331.260960226711</v>
      </c>
      <c r="D18" s="103">
        <f t="shared" si="3"/>
        <v>157.96410542755464</v>
      </c>
      <c r="E18" s="103">
        <f t="shared" si="4"/>
        <v>620.72734155991907</v>
      </c>
      <c r="F18" s="103">
        <f t="shared" si="0"/>
        <v>778.69144698747368</v>
      </c>
      <c r="G18" s="103">
        <f t="shared" si="5"/>
        <v>39710.533618666792</v>
      </c>
      <c r="H18" s="103"/>
    </row>
    <row r="19" spans="1:8" x14ac:dyDescent="0.25">
      <c r="A19" s="102">
        <f t="shared" si="1"/>
        <v>43191</v>
      </c>
      <c r="B19" s="80">
        <v>4</v>
      </c>
      <c r="C19" s="85">
        <f t="shared" si="2"/>
        <v>39710.533618666792</v>
      </c>
      <c r="D19" s="103">
        <f t="shared" si="3"/>
        <v>155.53292333977825</v>
      </c>
      <c r="E19" s="103">
        <f t="shared" si="4"/>
        <v>623.15852364769535</v>
      </c>
      <c r="F19" s="103">
        <f t="shared" si="0"/>
        <v>778.69144698747357</v>
      </c>
      <c r="G19" s="103">
        <f t="shared" si="5"/>
        <v>39087.375095019095</v>
      </c>
      <c r="H19" s="103"/>
    </row>
    <row r="20" spans="1:8" x14ac:dyDescent="0.25">
      <c r="A20" s="102">
        <f t="shared" si="1"/>
        <v>43221</v>
      </c>
      <c r="B20" s="80">
        <v>5</v>
      </c>
      <c r="C20" s="85">
        <f t="shared" si="2"/>
        <v>39087.375095019095</v>
      </c>
      <c r="D20" s="103">
        <f t="shared" si="3"/>
        <v>153.09221912215813</v>
      </c>
      <c r="E20" s="103">
        <f t="shared" si="4"/>
        <v>625.59922786531558</v>
      </c>
      <c r="F20" s="103">
        <f t="shared" si="0"/>
        <v>778.69144698747368</v>
      </c>
      <c r="G20" s="103">
        <f t="shared" si="5"/>
        <v>38461.775867153781</v>
      </c>
      <c r="H20" s="103"/>
    </row>
    <row r="21" spans="1:8" x14ac:dyDescent="0.25">
      <c r="A21" s="102">
        <f t="shared" si="1"/>
        <v>43252</v>
      </c>
      <c r="B21" s="80">
        <v>6</v>
      </c>
      <c r="C21" s="85">
        <f t="shared" si="2"/>
        <v>38461.775867153781</v>
      </c>
      <c r="D21" s="103">
        <f t="shared" si="3"/>
        <v>150.64195547968566</v>
      </c>
      <c r="E21" s="103">
        <f t="shared" si="4"/>
        <v>628.04949150778805</v>
      </c>
      <c r="F21" s="103">
        <f t="shared" si="0"/>
        <v>778.69144698747368</v>
      </c>
      <c r="G21" s="103">
        <f t="shared" si="5"/>
        <v>37833.726375645994</v>
      </c>
      <c r="H21" s="103"/>
    </row>
    <row r="22" spans="1:8" x14ac:dyDescent="0.25">
      <c r="A22" s="102">
        <f t="shared" si="1"/>
        <v>43282</v>
      </c>
      <c r="B22" s="80">
        <v>7</v>
      </c>
      <c r="C22" s="85">
        <f t="shared" si="2"/>
        <v>37833.726375645994</v>
      </c>
      <c r="D22" s="103">
        <f t="shared" si="3"/>
        <v>148.18209497128012</v>
      </c>
      <c r="E22" s="103">
        <f t="shared" si="4"/>
        <v>630.50935201619336</v>
      </c>
      <c r="F22" s="103">
        <f t="shared" si="0"/>
        <v>778.69144698747346</v>
      </c>
      <c r="G22" s="103">
        <f t="shared" si="5"/>
        <v>37203.217023629804</v>
      </c>
      <c r="H22" s="103"/>
    </row>
    <row r="23" spans="1:8" x14ac:dyDescent="0.25">
      <c r="A23" s="102">
        <f t="shared" si="1"/>
        <v>43313</v>
      </c>
      <c r="B23" s="80">
        <v>8</v>
      </c>
      <c r="C23" s="85">
        <f t="shared" si="2"/>
        <v>37203.217023629804</v>
      </c>
      <c r="D23" s="103">
        <f t="shared" si="3"/>
        <v>145.71260000921671</v>
      </c>
      <c r="E23" s="103">
        <f t="shared" si="4"/>
        <v>632.97884697825691</v>
      </c>
      <c r="F23" s="103">
        <f t="shared" si="0"/>
        <v>778.69144698747368</v>
      </c>
      <c r="G23" s="103">
        <f t="shared" si="5"/>
        <v>36570.238176651546</v>
      </c>
      <c r="H23" s="103"/>
    </row>
    <row r="24" spans="1:8" x14ac:dyDescent="0.25">
      <c r="A24" s="102">
        <f t="shared" si="1"/>
        <v>43344</v>
      </c>
      <c r="B24" s="80">
        <v>9</v>
      </c>
      <c r="C24" s="85">
        <f t="shared" si="2"/>
        <v>36570.238176651546</v>
      </c>
      <c r="D24" s="103">
        <f t="shared" si="3"/>
        <v>143.23343285855188</v>
      </c>
      <c r="E24" s="103">
        <f t="shared" si="4"/>
        <v>635.45801412892183</v>
      </c>
      <c r="F24" s="103">
        <f t="shared" si="0"/>
        <v>778.69144698747368</v>
      </c>
      <c r="G24" s="103">
        <f t="shared" si="5"/>
        <v>35934.780162522628</v>
      </c>
      <c r="H24" s="103"/>
    </row>
    <row r="25" spans="1:8" x14ac:dyDescent="0.25">
      <c r="A25" s="102">
        <f t="shared" si="1"/>
        <v>43374</v>
      </c>
      <c r="B25" s="80">
        <v>10</v>
      </c>
      <c r="C25" s="85">
        <f t="shared" si="2"/>
        <v>35934.780162522628</v>
      </c>
      <c r="D25" s="103">
        <f t="shared" si="3"/>
        <v>140.74455563654695</v>
      </c>
      <c r="E25" s="103">
        <f t="shared" si="4"/>
        <v>637.94689135092665</v>
      </c>
      <c r="F25" s="103">
        <f t="shared" si="0"/>
        <v>778.69144698747357</v>
      </c>
      <c r="G25" s="103">
        <f t="shared" si="5"/>
        <v>35296.833271171701</v>
      </c>
      <c r="H25" s="103"/>
    </row>
    <row r="26" spans="1:8" x14ac:dyDescent="0.25">
      <c r="A26" s="102">
        <f t="shared" si="1"/>
        <v>43405</v>
      </c>
      <c r="B26" s="80">
        <v>11</v>
      </c>
      <c r="C26" s="85">
        <f t="shared" si="2"/>
        <v>35296.833271171701</v>
      </c>
      <c r="D26" s="103">
        <f t="shared" si="3"/>
        <v>138.24593031208911</v>
      </c>
      <c r="E26" s="103">
        <f t="shared" si="4"/>
        <v>640.44551667538451</v>
      </c>
      <c r="F26" s="103">
        <f t="shared" si="0"/>
        <v>778.69144698747368</v>
      </c>
      <c r="G26" s="103">
        <f t="shared" si="5"/>
        <v>34656.387754496318</v>
      </c>
      <c r="H26" s="103"/>
    </row>
    <row r="27" spans="1:8" x14ac:dyDescent="0.25">
      <c r="A27" s="102">
        <f t="shared" si="1"/>
        <v>43435</v>
      </c>
      <c r="B27" s="80">
        <v>12</v>
      </c>
      <c r="C27" s="85">
        <f t="shared" si="2"/>
        <v>34656.387754496318</v>
      </c>
      <c r="D27" s="103">
        <f t="shared" si="3"/>
        <v>135.73751870511055</v>
      </c>
      <c r="E27" s="103">
        <f t="shared" si="4"/>
        <v>642.95392828236299</v>
      </c>
      <c r="F27" s="103">
        <f t="shared" si="0"/>
        <v>778.69144698747357</v>
      </c>
      <c r="G27" s="103">
        <f t="shared" si="5"/>
        <v>34013.433826213957</v>
      </c>
      <c r="H27" s="103"/>
    </row>
    <row r="28" spans="1:8" x14ac:dyDescent="0.25">
      <c r="A28" s="102">
        <f t="shared" si="1"/>
        <v>43466</v>
      </c>
      <c r="B28" s="80">
        <v>13</v>
      </c>
      <c r="C28" s="85">
        <f t="shared" si="2"/>
        <v>34013.433826213957</v>
      </c>
      <c r="D28" s="103">
        <f t="shared" si="3"/>
        <v>133.21928248600463</v>
      </c>
      <c r="E28" s="103">
        <f t="shared" si="4"/>
        <v>645.47216450146891</v>
      </c>
      <c r="F28" s="103">
        <f t="shared" si="0"/>
        <v>778.69144698747357</v>
      </c>
      <c r="G28" s="103">
        <f t="shared" si="5"/>
        <v>33367.961661712485</v>
      </c>
      <c r="H28" s="103"/>
    </row>
    <row r="29" spans="1:8" x14ac:dyDescent="0.25">
      <c r="A29" s="102">
        <f t="shared" si="1"/>
        <v>43497</v>
      </c>
      <c r="B29" s="80">
        <v>14</v>
      </c>
      <c r="C29" s="85">
        <f t="shared" si="2"/>
        <v>33367.961661712485</v>
      </c>
      <c r="D29" s="103">
        <f t="shared" si="3"/>
        <v>130.69118317504055</v>
      </c>
      <c r="E29" s="103">
        <f t="shared" si="4"/>
        <v>648.0002638124331</v>
      </c>
      <c r="F29" s="103">
        <f t="shared" si="0"/>
        <v>778.69144698747368</v>
      </c>
      <c r="G29" s="103">
        <f t="shared" si="5"/>
        <v>32719.961397900053</v>
      </c>
      <c r="H29" s="103"/>
    </row>
    <row r="30" spans="1:8" x14ac:dyDescent="0.25">
      <c r="A30" s="102">
        <f t="shared" si="1"/>
        <v>43525</v>
      </c>
      <c r="B30" s="80">
        <v>15</v>
      </c>
      <c r="C30" s="85">
        <f t="shared" si="2"/>
        <v>32719.961397900053</v>
      </c>
      <c r="D30" s="103">
        <f t="shared" si="3"/>
        <v>128.15318214177518</v>
      </c>
      <c r="E30" s="103">
        <f t="shared" si="4"/>
        <v>650.53826484569845</v>
      </c>
      <c r="F30" s="103">
        <f t="shared" si="0"/>
        <v>778.69144698747368</v>
      </c>
      <c r="G30" s="103">
        <f t="shared" si="5"/>
        <v>32069.423133054355</v>
      </c>
      <c r="H30" s="103"/>
    </row>
    <row r="31" spans="1:8" x14ac:dyDescent="0.25">
      <c r="A31" s="102">
        <f t="shared" si="1"/>
        <v>43556</v>
      </c>
      <c r="B31" s="80">
        <v>16</v>
      </c>
      <c r="C31" s="85">
        <f t="shared" si="2"/>
        <v>32069.423133054355</v>
      </c>
      <c r="D31" s="103">
        <f t="shared" si="3"/>
        <v>125.60524060446285</v>
      </c>
      <c r="E31" s="103">
        <f t="shared" si="4"/>
        <v>653.08620638301079</v>
      </c>
      <c r="F31" s="103">
        <f t="shared" si="0"/>
        <v>778.69144698747368</v>
      </c>
      <c r="G31" s="103">
        <f t="shared" si="5"/>
        <v>31416.336926671345</v>
      </c>
      <c r="H31" s="103"/>
    </row>
    <row r="32" spans="1:8" x14ac:dyDescent="0.25">
      <c r="A32" s="102">
        <f t="shared" si="1"/>
        <v>43586</v>
      </c>
      <c r="B32" s="80">
        <v>17</v>
      </c>
      <c r="C32" s="85">
        <f t="shared" si="2"/>
        <v>31416.336926671345</v>
      </c>
      <c r="D32" s="103">
        <f t="shared" si="3"/>
        <v>123.04731962946275</v>
      </c>
      <c r="E32" s="103">
        <f t="shared" si="4"/>
        <v>655.64412735801091</v>
      </c>
      <c r="F32" s="103">
        <f t="shared" si="0"/>
        <v>778.69144698747368</v>
      </c>
      <c r="G32" s="103">
        <f t="shared" si="5"/>
        <v>30760.692799313336</v>
      </c>
      <c r="H32" s="103"/>
    </row>
    <row r="33" spans="1:8" x14ac:dyDescent="0.25">
      <c r="A33" s="102">
        <f t="shared" si="1"/>
        <v>43617</v>
      </c>
      <c r="B33" s="80">
        <v>18</v>
      </c>
      <c r="C33" s="85">
        <f t="shared" si="2"/>
        <v>30760.692799313336</v>
      </c>
      <c r="D33" s="103">
        <f t="shared" si="3"/>
        <v>120.47938013064385</v>
      </c>
      <c r="E33" s="103">
        <f t="shared" si="4"/>
        <v>658.21206685682967</v>
      </c>
      <c r="F33" s="103">
        <f t="shared" si="0"/>
        <v>778.69144698747346</v>
      </c>
      <c r="G33" s="103">
        <f t="shared" si="5"/>
        <v>30102.480732456504</v>
      </c>
      <c r="H33" s="103"/>
    </row>
    <row r="34" spans="1:8" x14ac:dyDescent="0.25">
      <c r="A34" s="102">
        <f t="shared" si="1"/>
        <v>43647</v>
      </c>
      <c r="B34" s="80">
        <v>19</v>
      </c>
      <c r="C34" s="85">
        <f t="shared" si="2"/>
        <v>30102.480732456504</v>
      </c>
      <c r="D34" s="103">
        <f t="shared" si="3"/>
        <v>117.90138286878795</v>
      </c>
      <c r="E34" s="103">
        <f t="shared" si="4"/>
        <v>660.79006411868568</v>
      </c>
      <c r="F34" s="103">
        <f t="shared" si="0"/>
        <v>778.69144698747368</v>
      </c>
      <c r="G34" s="103">
        <f t="shared" si="5"/>
        <v>29441.690668337818</v>
      </c>
      <c r="H34" s="103"/>
    </row>
    <row r="35" spans="1:8" x14ac:dyDescent="0.25">
      <c r="A35" s="102">
        <f t="shared" si="1"/>
        <v>43678</v>
      </c>
      <c r="B35" s="80">
        <v>20</v>
      </c>
      <c r="C35" s="85">
        <f t="shared" si="2"/>
        <v>29441.690668337818</v>
      </c>
      <c r="D35" s="103">
        <f t="shared" si="3"/>
        <v>115.31328845098976</v>
      </c>
      <c r="E35" s="103">
        <f t="shared" si="4"/>
        <v>663.37815853648385</v>
      </c>
      <c r="F35" s="103">
        <f t="shared" si="0"/>
        <v>778.69144698747357</v>
      </c>
      <c r="G35" s="103">
        <f t="shared" si="5"/>
        <v>28778.312509801333</v>
      </c>
      <c r="H35" s="103"/>
    </row>
    <row r="36" spans="1:8" x14ac:dyDescent="0.25">
      <c r="A36" s="102">
        <f t="shared" si="1"/>
        <v>43709</v>
      </c>
      <c r="B36" s="80">
        <v>21</v>
      </c>
      <c r="C36" s="85">
        <f t="shared" si="2"/>
        <v>28778.312509801333</v>
      </c>
      <c r="D36" s="103">
        <f t="shared" si="3"/>
        <v>112.7150573300552</v>
      </c>
      <c r="E36" s="103">
        <f t="shared" si="4"/>
        <v>665.97638965741839</v>
      </c>
      <c r="F36" s="103">
        <f t="shared" si="0"/>
        <v>778.69144698747357</v>
      </c>
      <c r="G36" s="103">
        <f t="shared" si="5"/>
        <v>28112.336120143915</v>
      </c>
      <c r="H36" s="103"/>
    </row>
    <row r="37" spans="1:8" x14ac:dyDescent="0.25">
      <c r="A37" s="102">
        <f t="shared" si="1"/>
        <v>43739</v>
      </c>
      <c r="B37" s="80">
        <v>22</v>
      </c>
      <c r="C37" s="85">
        <f t="shared" si="2"/>
        <v>28112.336120143915</v>
      </c>
      <c r="D37" s="103">
        <f t="shared" si="3"/>
        <v>110.10664980389699</v>
      </c>
      <c r="E37" s="103">
        <f t="shared" si="4"/>
        <v>668.5847971835766</v>
      </c>
      <c r="F37" s="103">
        <f t="shared" si="0"/>
        <v>778.69144698747357</v>
      </c>
      <c r="G37" s="103">
        <f t="shared" si="5"/>
        <v>27443.751322960339</v>
      </c>
      <c r="H37" s="103"/>
    </row>
    <row r="38" spans="1:8" x14ac:dyDescent="0.25">
      <c r="A38" s="102">
        <f t="shared" si="1"/>
        <v>43770</v>
      </c>
      <c r="B38" s="80">
        <v>23</v>
      </c>
      <c r="C38" s="85">
        <f t="shared" si="2"/>
        <v>27443.751322960339</v>
      </c>
      <c r="D38" s="103">
        <f t="shared" si="3"/>
        <v>107.48802601492794</v>
      </c>
      <c r="E38" s="103">
        <f t="shared" si="4"/>
        <v>671.2034209725457</v>
      </c>
      <c r="F38" s="103">
        <f t="shared" si="0"/>
        <v>778.69144698747368</v>
      </c>
      <c r="G38" s="103">
        <f t="shared" si="5"/>
        <v>26772.547901987793</v>
      </c>
      <c r="H38" s="103"/>
    </row>
    <row r="39" spans="1:8" x14ac:dyDescent="0.25">
      <c r="A39" s="102">
        <f t="shared" si="1"/>
        <v>43800</v>
      </c>
      <c r="B39" s="80">
        <v>24</v>
      </c>
      <c r="C39" s="85">
        <f t="shared" si="2"/>
        <v>26772.547901987793</v>
      </c>
      <c r="D39" s="103">
        <f t="shared" si="3"/>
        <v>104.85914594945217</v>
      </c>
      <c r="E39" s="103">
        <f t="shared" si="4"/>
        <v>673.83230103802157</v>
      </c>
      <c r="F39" s="103">
        <f t="shared" si="0"/>
        <v>778.69144698747368</v>
      </c>
      <c r="G39" s="103">
        <f t="shared" si="5"/>
        <v>26098.71560094977</v>
      </c>
      <c r="H39" s="103"/>
    </row>
    <row r="40" spans="1:8" x14ac:dyDescent="0.25">
      <c r="A40" s="102">
        <f t="shared" si="1"/>
        <v>43831</v>
      </c>
      <c r="B40" s="80">
        <v>25</v>
      </c>
      <c r="C40" s="85">
        <f t="shared" si="2"/>
        <v>26098.71560094977</v>
      </c>
      <c r="D40" s="103">
        <f t="shared" si="3"/>
        <v>102.21996943705324</v>
      </c>
      <c r="E40" s="103">
        <f t="shared" si="4"/>
        <v>676.47147755042033</v>
      </c>
      <c r="F40" s="103">
        <f t="shared" si="0"/>
        <v>778.69144698747357</v>
      </c>
      <c r="G40" s="103">
        <f t="shared" si="5"/>
        <v>25422.244123399349</v>
      </c>
      <c r="H40" s="103"/>
    </row>
    <row r="41" spans="1:8" x14ac:dyDescent="0.25">
      <c r="A41" s="102">
        <f t="shared" si="1"/>
        <v>43862</v>
      </c>
      <c r="B41" s="80">
        <v>26</v>
      </c>
      <c r="C41" s="85">
        <f t="shared" si="2"/>
        <v>25422.244123399349</v>
      </c>
      <c r="D41" s="103">
        <f t="shared" si="3"/>
        <v>99.570456149980743</v>
      </c>
      <c r="E41" s="103">
        <f t="shared" si="4"/>
        <v>679.12099083749285</v>
      </c>
      <c r="F41" s="103">
        <f t="shared" si="0"/>
        <v>778.69144698747357</v>
      </c>
      <c r="G41" s="103">
        <f t="shared" si="5"/>
        <v>24743.123132561857</v>
      </c>
      <c r="H41" s="103"/>
    </row>
    <row r="42" spans="1:8" x14ac:dyDescent="0.25">
      <c r="A42" s="102">
        <f t="shared" si="1"/>
        <v>43891</v>
      </c>
      <c r="B42" s="80">
        <v>27</v>
      </c>
      <c r="C42" s="85">
        <f t="shared" si="2"/>
        <v>24743.123132561857</v>
      </c>
      <c r="D42" s="103">
        <f t="shared" si="3"/>
        <v>96.910565602533907</v>
      </c>
      <c r="E42" s="103">
        <f t="shared" si="4"/>
        <v>681.78088138493968</v>
      </c>
      <c r="F42" s="103">
        <f t="shared" si="0"/>
        <v>778.69144698747357</v>
      </c>
      <c r="G42" s="103">
        <f t="shared" si="5"/>
        <v>24061.342251176917</v>
      </c>
      <c r="H42" s="103"/>
    </row>
    <row r="43" spans="1:8" x14ac:dyDescent="0.25">
      <c r="A43" s="102">
        <f t="shared" si="1"/>
        <v>43922</v>
      </c>
      <c r="B43" s="80">
        <v>28</v>
      </c>
      <c r="C43" s="85">
        <f t="shared" si="2"/>
        <v>24061.342251176917</v>
      </c>
      <c r="D43" s="103">
        <f t="shared" si="3"/>
        <v>94.240257150442886</v>
      </c>
      <c r="E43" s="103">
        <f t="shared" si="4"/>
        <v>684.45118983703082</v>
      </c>
      <c r="F43" s="103">
        <f t="shared" si="0"/>
        <v>778.69144698747368</v>
      </c>
      <c r="G43" s="103">
        <f t="shared" si="5"/>
        <v>23376.891061339888</v>
      </c>
      <c r="H43" s="103"/>
    </row>
    <row r="44" spans="1:8" x14ac:dyDescent="0.25">
      <c r="A44" s="102">
        <f t="shared" si="1"/>
        <v>43952</v>
      </c>
      <c r="B44" s="80">
        <v>29</v>
      </c>
      <c r="C44" s="85">
        <f t="shared" si="2"/>
        <v>23376.891061339888</v>
      </c>
      <c r="D44" s="103">
        <f t="shared" si="3"/>
        <v>91.559489990247855</v>
      </c>
      <c r="E44" s="103">
        <f t="shared" si="4"/>
        <v>687.13195699722576</v>
      </c>
      <c r="F44" s="103">
        <f t="shared" si="0"/>
        <v>778.69144698747357</v>
      </c>
      <c r="G44" s="103">
        <f t="shared" si="5"/>
        <v>22689.759104342662</v>
      </c>
      <c r="H44" s="103"/>
    </row>
    <row r="45" spans="1:8" x14ac:dyDescent="0.25">
      <c r="A45" s="102">
        <f t="shared" si="1"/>
        <v>43983</v>
      </c>
      <c r="B45" s="80">
        <v>30</v>
      </c>
      <c r="C45" s="85">
        <f t="shared" si="2"/>
        <v>22689.759104342662</v>
      </c>
      <c r="D45" s="103">
        <f t="shared" si="3"/>
        <v>88.868223158675391</v>
      </c>
      <c r="E45" s="103">
        <f t="shared" si="4"/>
        <v>689.82322382879818</v>
      </c>
      <c r="F45" s="103">
        <f t="shared" si="0"/>
        <v>778.69144698747357</v>
      </c>
      <c r="G45" s="103">
        <f t="shared" si="5"/>
        <v>21999.935880513865</v>
      </c>
      <c r="H45" s="103"/>
    </row>
    <row r="46" spans="1:8" x14ac:dyDescent="0.25">
      <c r="A46" s="102">
        <f t="shared" si="1"/>
        <v>44013</v>
      </c>
      <c r="B46" s="80">
        <v>31</v>
      </c>
      <c r="C46" s="85">
        <f t="shared" si="2"/>
        <v>21999.935880513865</v>
      </c>
      <c r="D46" s="103">
        <f t="shared" si="3"/>
        <v>86.166415532012607</v>
      </c>
      <c r="E46" s="103">
        <f t="shared" si="4"/>
        <v>692.52503145546109</v>
      </c>
      <c r="F46" s="103">
        <f t="shared" si="0"/>
        <v>778.69144698747368</v>
      </c>
      <c r="G46" s="103">
        <f t="shared" si="5"/>
        <v>21307.410849058404</v>
      </c>
      <c r="H46" s="103"/>
    </row>
    <row r="47" spans="1:8" x14ac:dyDescent="0.25">
      <c r="A47" s="102">
        <f t="shared" si="1"/>
        <v>44044</v>
      </c>
      <c r="B47" s="80">
        <v>32</v>
      </c>
      <c r="C47" s="85">
        <f t="shared" si="2"/>
        <v>21307.410849058404</v>
      </c>
      <c r="D47" s="103">
        <f t="shared" si="3"/>
        <v>83.454025825478709</v>
      </c>
      <c r="E47" s="103">
        <f t="shared" si="4"/>
        <v>695.23742116199492</v>
      </c>
      <c r="F47" s="103">
        <f t="shared" si="0"/>
        <v>778.69144698747368</v>
      </c>
      <c r="G47" s="103">
        <f t="shared" si="5"/>
        <v>20612.17342789641</v>
      </c>
      <c r="H47" s="103"/>
    </row>
    <row r="48" spans="1:8" x14ac:dyDescent="0.25">
      <c r="A48" s="102">
        <f t="shared" si="1"/>
        <v>44075</v>
      </c>
      <c r="B48" s="80">
        <v>33</v>
      </c>
      <c r="C48" s="85">
        <f t="shared" si="2"/>
        <v>20612.17342789641</v>
      </c>
      <c r="D48" s="103">
        <f t="shared" si="3"/>
        <v>80.731012592594226</v>
      </c>
      <c r="E48" s="103">
        <f t="shared" si="4"/>
        <v>697.96043439487937</v>
      </c>
      <c r="F48" s="103">
        <f t="shared" si="0"/>
        <v>778.69144698747357</v>
      </c>
      <c r="G48" s="103">
        <f t="shared" si="5"/>
        <v>19914.212993501533</v>
      </c>
      <c r="H48" s="103"/>
    </row>
    <row r="49" spans="1:8" x14ac:dyDescent="0.25">
      <c r="A49" s="102">
        <f t="shared" si="1"/>
        <v>44105</v>
      </c>
      <c r="B49" s="80">
        <v>34</v>
      </c>
      <c r="C49" s="85">
        <f t="shared" si="2"/>
        <v>19914.212993501533</v>
      </c>
      <c r="D49" s="103">
        <f t="shared" si="3"/>
        <v>77.997334224547615</v>
      </c>
      <c r="E49" s="103">
        <f t="shared" si="4"/>
        <v>700.69411276292601</v>
      </c>
      <c r="F49" s="103">
        <f t="shared" si="0"/>
        <v>778.69144698747368</v>
      </c>
      <c r="G49" s="103">
        <f t="shared" si="5"/>
        <v>19213.518880738608</v>
      </c>
      <c r="H49" s="103"/>
    </row>
    <row r="50" spans="1:8" x14ac:dyDescent="0.25">
      <c r="A50" s="102">
        <f t="shared" si="1"/>
        <v>44136</v>
      </c>
      <c r="B50" s="80">
        <v>35</v>
      </c>
      <c r="C50" s="85">
        <f t="shared" si="2"/>
        <v>19213.518880738608</v>
      </c>
      <c r="D50" s="103">
        <f t="shared" si="3"/>
        <v>75.252948949559482</v>
      </c>
      <c r="E50" s="103">
        <f t="shared" si="4"/>
        <v>703.4384980379142</v>
      </c>
      <c r="F50" s="103">
        <f t="shared" si="0"/>
        <v>778.69144698747368</v>
      </c>
      <c r="G50" s="103">
        <f t="shared" si="5"/>
        <v>18510.080382700693</v>
      </c>
      <c r="H50" s="103"/>
    </row>
    <row r="51" spans="1:8" x14ac:dyDescent="0.25">
      <c r="A51" s="102">
        <f t="shared" si="1"/>
        <v>44166</v>
      </c>
      <c r="B51" s="80">
        <v>36</v>
      </c>
      <c r="C51" s="85">
        <f t="shared" si="2"/>
        <v>18510.080382700693</v>
      </c>
      <c r="D51" s="103">
        <f t="shared" si="3"/>
        <v>72.49781483224433</v>
      </c>
      <c r="E51" s="103">
        <f t="shared" si="4"/>
        <v>706.19363215522924</v>
      </c>
      <c r="F51" s="103">
        <f t="shared" si="0"/>
        <v>778.69144698747357</v>
      </c>
      <c r="G51" s="103">
        <f t="shared" si="5"/>
        <v>17803.886750545465</v>
      </c>
      <c r="H51" s="103"/>
    </row>
    <row r="52" spans="1:8" x14ac:dyDescent="0.25">
      <c r="A52" s="102">
        <f t="shared" si="1"/>
        <v>44197</v>
      </c>
      <c r="B52" s="80">
        <v>37</v>
      </c>
      <c r="C52" s="85">
        <f t="shared" si="2"/>
        <v>17803.886750545465</v>
      </c>
      <c r="D52" s="103">
        <f t="shared" si="3"/>
        <v>69.73188977296968</v>
      </c>
      <c r="E52" s="103">
        <f t="shared" si="4"/>
        <v>708.959557214504</v>
      </c>
      <c r="F52" s="103">
        <f t="shared" si="0"/>
        <v>778.69144698747368</v>
      </c>
      <c r="G52" s="103">
        <f t="shared" si="5"/>
        <v>17094.927193330961</v>
      </c>
      <c r="H52" s="103"/>
    </row>
    <row r="53" spans="1:8" x14ac:dyDescent="0.25">
      <c r="A53" s="102">
        <f t="shared" si="1"/>
        <v>44228</v>
      </c>
      <c r="B53" s="80">
        <v>38</v>
      </c>
      <c r="C53" s="85">
        <f t="shared" si="2"/>
        <v>17094.927193330961</v>
      </c>
      <c r="D53" s="103">
        <f t="shared" si="3"/>
        <v>66.955131507212869</v>
      </c>
      <c r="E53" s="103">
        <f t="shared" si="4"/>
        <v>711.73631548026071</v>
      </c>
      <c r="F53" s="103">
        <f t="shared" si="0"/>
        <v>778.69144698747357</v>
      </c>
      <c r="G53" s="103">
        <f t="shared" si="5"/>
        <v>16383.1908778507</v>
      </c>
      <c r="H53" s="103"/>
    </row>
    <row r="54" spans="1:8" x14ac:dyDescent="0.25">
      <c r="A54" s="102">
        <f t="shared" si="1"/>
        <v>44256</v>
      </c>
      <c r="B54" s="80">
        <v>39</v>
      </c>
      <c r="C54" s="85">
        <f t="shared" si="2"/>
        <v>16383.1908778507</v>
      </c>
      <c r="D54" s="103">
        <f t="shared" si="3"/>
        <v>64.167497604915184</v>
      </c>
      <c r="E54" s="103">
        <f t="shared" si="4"/>
        <v>714.52394938255838</v>
      </c>
      <c r="F54" s="103">
        <f t="shared" si="0"/>
        <v>778.69144698747357</v>
      </c>
      <c r="G54" s="103">
        <f t="shared" si="5"/>
        <v>15668.666928468141</v>
      </c>
      <c r="H54" s="103"/>
    </row>
    <row r="55" spans="1:8" x14ac:dyDescent="0.25">
      <c r="A55" s="102">
        <f t="shared" si="1"/>
        <v>44287</v>
      </c>
      <c r="B55" s="80">
        <v>40</v>
      </c>
      <c r="C55" s="85">
        <f t="shared" si="2"/>
        <v>15668.666928468141</v>
      </c>
      <c r="D55" s="103">
        <f t="shared" si="3"/>
        <v>61.368945469833498</v>
      </c>
      <c r="E55" s="103">
        <f t="shared" si="4"/>
        <v>717.32250151764015</v>
      </c>
      <c r="F55" s="103">
        <f t="shared" si="0"/>
        <v>778.69144698747368</v>
      </c>
      <c r="G55" s="103">
        <f t="shared" si="5"/>
        <v>14951.344426950502</v>
      </c>
      <c r="H55" s="103"/>
    </row>
    <row r="56" spans="1:8" x14ac:dyDescent="0.25">
      <c r="A56" s="102">
        <f t="shared" si="1"/>
        <v>44317</v>
      </c>
      <c r="B56" s="80">
        <v>41</v>
      </c>
      <c r="C56" s="85">
        <f t="shared" si="2"/>
        <v>14951.344426950502</v>
      </c>
      <c r="D56" s="103">
        <f t="shared" si="3"/>
        <v>58.559432338889401</v>
      </c>
      <c r="E56" s="103">
        <f t="shared" si="4"/>
        <v>720.13201464858435</v>
      </c>
      <c r="F56" s="103">
        <f t="shared" si="0"/>
        <v>778.6914469874738</v>
      </c>
      <c r="G56" s="103">
        <f t="shared" si="5"/>
        <v>14231.212412301917</v>
      </c>
      <c r="H56" s="103"/>
    </row>
    <row r="57" spans="1:8" x14ac:dyDescent="0.25">
      <c r="A57" s="102">
        <f t="shared" si="1"/>
        <v>44348</v>
      </c>
      <c r="B57" s="80">
        <v>42</v>
      </c>
      <c r="C57" s="85">
        <f t="shared" si="2"/>
        <v>14231.212412301917</v>
      </c>
      <c r="D57" s="103">
        <f t="shared" si="3"/>
        <v>55.738915281515773</v>
      </c>
      <c r="E57" s="103">
        <f t="shared" si="4"/>
        <v>722.95253170595788</v>
      </c>
      <c r="F57" s="103">
        <f t="shared" si="0"/>
        <v>778.69144698747368</v>
      </c>
      <c r="G57" s="103">
        <f t="shared" si="5"/>
        <v>13508.259880595959</v>
      </c>
      <c r="H57" s="103"/>
    </row>
    <row r="58" spans="1:8" x14ac:dyDescent="0.25">
      <c r="A58" s="102">
        <f t="shared" si="1"/>
        <v>44378</v>
      </c>
      <c r="B58" s="80">
        <v>43</v>
      </c>
      <c r="C58" s="85">
        <f t="shared" si="2"/>
        <v>13508.259880595959</v>
      </c>
      <c r="D58" s="103">
        <f t="shared" si="3"/>
        <v>52.907351199000772</v>
      </c>
      <c r="E58" s="103">
        <f t="shared" si="4"/>
        <v>725.78409578847277</v>
      </c>
      <c r="F58" s="103">
        <f t="shared" si="0"/>
        <v>778.69144698747357</v>
      </c>
      <c r="G58" s="103">
        <f t="shared" si="5"/>
        <v>12782.475784807486</v>
      </c>
      <c r="H58" s="103"/>
    </row>
    <row r="59" spans="1:8" x14ac:dyDescent="0.25">
      <c r="A59" s="102">
        <f t="shared" si="1"/>
        <v>44409</v>
      </c>
      <c r="B59" s="80">
        <v>44</v>
      </c>
      <c r="C59" s="85">
        <f t="shared" si="2"/>
        <v>12782.475784807486</v>
      </c>
      <c r="D59" s="103">
        <f t="shared" si="3"/>
        <v>50.064696823829266</v>
      </c>
      <c r="E59" s="103">
        <f t="shared" si="4"/>
        <v>728.62675016364437</v>
      </c>
      <c r="F59" s="103">
        <f t="shared" si="0"/>
        <v>778.69144698747368</v>
      </c>
      <c r="G59" s="103">
        <f t="shared" si="5"/>
        <v>12053.849034643841</v>
      </c>
      <c r="H59" s="103"/>
    </row>
    <row r="60" spans="1:8" x14ac:dyDescent="0.25">
      <c r="A60" s="102">
        <f t="shared" si="1"/>
        <v>44440</v>
      </c>
      <c r="B60" s="80">
        <v>45</v>
      </c>
      <c r="C60" s="85">
        <f t="shared" si="2"/>
        <v>12053.849034643841</v>
      </c>
      <c r="D60" s="103">
        <f t="shared" si="3"/>
        <v>47.210908719021653</v>
      </c>
      <c r="E60" s="103">
        <f t="shared" si="4"/>
        <v>731.48053826845194</v>
      </c>
      <c r="F60" s="103">
        <f t="shared" si="0"/>
        <v>778.69144698747357</v>
      </c>
      <c r="G60" s="103">
        <f t="shared" si="5"/>
        <v>11322.368496375389</v>
      </c>
      <c r="H60" s="103"/>
    </row>
    <row r="61" spans="1:8" x14ac:dyDescent="0.25">
      <c r="A61" s="102">
        <f t="shared" si="1"/>
        <v>44470</v>
      </c>
      <c r="B61" s="80">
        <v>46</v>
      </c>
      <c r="C61" s="85">
        <f t="shared" si="2"/>
        <v>11322.368496375389</v>
      </c>
      <c r="D61" s="103">
        <f t="shared" si="3"/>
        <v>44.345943277470205</v>
      </c>
      <c r="E61" s="103">
        <f t="shared" si="4"/>
        <v>734.34550371000341</v>
      </c>
      <c r="F61" s="103">
        <f t="shared" si="0"/>
        <v>778.69144698747357</v>
      </c>
      <c r="G61" s="103">
        <f t="shared" si="5"/>
        <v>10588.022992665386</v>
      </c>
      <c r="H61" s="103"/>
    </row>
    <row r="62" spans="1:8" x14ac:dyDescent="0.25">
      <c r="A62" s="102">
        <f t="shared" si="1"/>
        <v>44501</v>
      </c>
      <c r="B62" s="80">
        <v>47</v>
      </c>
      <c r="C62" s="85">
        <f t="shared" si="2"/>
        <v>10588.022992665386</v>
      </c>
      <c r="D62" s="103">
        <f t="shared" si="3"/>
        <v>41.469756721272702</v>
      </c>
      <c r="E62" s="103">
        <f t="shared" si="4"/>
        <v>737.22169026620099</v>
      </c>
      <c r="F62" s="103">
        <f t="shared" si="0"/>
        <v>778.69144698747368</v>
      </c>
      <c r="G62" s="103">
        <f t="shared" si="5"/>
        <v>9850.8013023991862</v>
      </c>
      <c r="H62" s="103"/>
    </row>
    <row r="63" spans="1:8" x14ac:dyDescent="0.25">
      <c r="A63" s="102">
        <f t="shared" si="1"/>
        <v>44531</v>
      </c>
      <c r="B63" s="80">
        <v>48</v>
      </c>
      <c r="C63" s="85">
        <f t="shared" si="2"/>
        <v>9850.8013023991862</v>
      </c>
      <c r="D63" s="103">
        <f t="shared" si="3"/>
        <v>38.582305101063412</v>
      </c>
      <c r="E63" s="103">
        <f t="shared" si="4"/>
        <v>740.10914188641027</v>
      </c>
      <c r="F63" s="103">
        <f t="shared" si="0"/>
        <v>778.69144698747368</v>
      </c>
      <c r="G63" s="103">
        <f t="shared" si="5"/>
        <v>9110.6921605127754</v>
      </c>
      <c r="H63" s="103"/>
    </row>
    <row r="64" spans="1:8" x14ac:dyDescent="0.25">
      <c r="A64" s="102">
        <f t="shared" si="1"/>
        <v>44562</v>
      </c>
      <c r="B64" s="80">
        <v>49</v>
      </c>
      <c r="C64" s="85">
        <f t="shared" si="2"/>
        <v>9110.6921605127754</v>
      </c>
      <c r="D64" s="103">
        <f t="shared" si="3"/>
        <v>35.683544295341648</v>
      </c>
      <c r="E64" s="103">
        <f t="shared" si="4"/>
        <v>743.00790269213201</v>
      </c>
      <c r="F64" s="103">
        <f t="shared" si="0"/>
        <v>778.69144698747368</v>
      </c>
      <c r="G64" s="103">
        <f t="shared" si="5"/>
        <v>8367.6842578206433</v>
      </c>
      <c r="H64" s="103"/>
    </row>
    <row r="65" spans="1:8" x14ac:dyDescent="0.25">
      <c r="A65" s="102">
        <f t="shared" si="1"/>
        <v>44593</v>
      </c>
      <c r="B65" s="80">
        <v>50</v>
      </c>
      <c r="C65" s="85">
        <f t="shared" si="2"/>
        <v>8367.6842578206433</v>
      </c>
      <c r="D65" s="103">
        <f t="shared" si="3"/>
        <v>32.773430009797451</v>
      </c>
      <c r="E65" s="103">
        <f t="shared" si="4"/>
        <v>745.91801697767619</v>
      </c>
      <c r="F65" s="103">
        <f t="shared" si="0"/>
        <v>778.69144698747368</v>
      </c>
      <c r="G65" s="103">
        <f t="shared" si="5"/>
        <v>7621.7662408429669</v>
      </c>
      <c r="H65" s="103"/>
    </row>
    <row r="66" spans="1:8" x14ac:dyDescent="0.25">
      <c r="A66" s="102">
        <f t="shared" si="1"/>
        <v>44621</v>
      </c>
      <c r="B66" s="80">
        <v>51</v>
      </c>
      <c r="C66" s="85">
        <f t="shared" si="2"/>
        <v>7621.7662408429669</v>
      </c>
      <c r="D66" s="103">
        <f t="shared" si="3"/>
        <v>29.851917776634892</v>
      </c>
      <c r="E66" s="103">
        <f t="shared" si="4"/>
        <v>748.8395292108388</v>
      </c>
      <c r="F66" s="103">
        <f t="shared" si="0"/>
        <v>778.69144698747368</v>
      </c>
      <c r="G66" s="103">
        <f t="shared" si="5"/>
        <v>6872.926711632128</v>
      </c>
      <c r="H66" s="103"/>
    </row>
    <row r="67" spans="1:8" x14ac:dyDescent="0.25">
      <c r="A67" s="102">
        <f t="shared" si="1"/>
        <v>44652</v>
      </c>
      <c r="B67" s="80">
        <v>52</v>
      </c>
      <c r="C67" s="85">
        <f t="shared" si="2"/>
        <v>6872.926711632128</v>
      </c>
      <c r="D67" s="103">
        <f t="shared" si="3"/>
        <v>26.918962953892439</v>
      </c>
      <c r="E67" s="103">
        <f t="shared" si="4"/>
        <v>751.77248403358124</v>
      </c>
      <c r="F67" s="103">
        <f t="shared" si="0"/>
        <v>778.69144698747368</v>
      </c>
      <c r="G67" s="103">
        <f t="shared" si="5"/>
        <v>6121.1542275985466</v>
      </c>
      <c r="H67" s="103"/>
    </row>
    <row r="68" spans="1:8" x14ac:dyDescent="0.25">
      <c r="A68" s="102">
        <f t="shared" si="1"/>
        <v>44682</v>
      </c>
      <c r="B68" s="80">
        <v>53</v>
      </c>
      <c r="C68" s="85">
        <f t="shared" si="2"/>
        <v>6121.1542275985466</v>
      </c>
      <c r="D68" s="103">
        <f t="shared" si="3"/>
        <v>23.974520724760907</v>
      </c>
      <c r="E68" s="103">
        <f t="shared" si="4"/>
        <v>754.71692626271283</v>
      </c>
      <c r="F68" s="103">
        <f t="shared" si="0"/>
        <v>778.69144698747368</v>
      </c>
      <c r="G68" s="103">
        <f t="shared" si="5"/>
        <v>5366.4373013358336</v>
      </c>
      <c r="H68" s="103"/>
    </row>
    <row r="69" spans="1:8" x14ac:dyDescent="0.25">
      <c r="A69" s="102">
        <f t="shared" si="1"/>
        <v>44713</v>
      </c>
      <c r="B69" s="80">
        <v>54</v>
      </c>
      <c r="C69" s="85">
        <f t="shared" si="2"/>
        <v>5366.4373013358336</v>
      </c>
      <c r="D69" s="103">
        <f t="shared" si="3"/>
        <v>21.018546096898618</v>
      </c>
      <c r="E69" s="103">
        <f t="shared" si="4"/>
        <v>757.67290089057508</v>
      </c>
      <c r="F69" s="103">
        <f t="shared" si="0"/>
        <v>778.69144698747368</v>
      </c>
      <c r="G69" s="103">
        <f t="shared" si="5"/>
        <v>4608.7644004452586</v>
      </c>
      <c r="H69" s="103"/>
    </row>
    <row r="70" spans="1:8" x14ac:dyDescent="0.25">
      <c r="A70" s="102">
        <f t="shared" si="1"/>
        <v>44743</v>
      </c>
      <c r="B70" s="80">
        <v>55</v>
      </c>
      <c r="C70" s="85">
        <f t="shared" si="2"/>
        <v>4608.7644004452586</v>
      </c>
      <c r="D70" s="103">
        <f t="shared" si="3"/>
        <v>18.050993901743869</v>
      </c>
      <c r="E70" s="103">
        <f t="shared" si="4"/>
        <v>760.64045308572975</v>
      </c>
      <c r="F70" s="103">
        <f t="shared" si="0"/>
        <v>778.69144698747357</v>
      </c>
      <c r="G70" s="103">
        <f t="shared" si="5"/>
        <v>3848.1239473595288</v>
      </c>
      <c r="H70" s="103"/>
    </row>
    <row r="71" spans="1:8" x14ac:dyDescent="0.25">
      <c r="A71" s="102">
        <f t="shared" si="1"/>
        <v>44774</v>
      </c>
      <c r="B71" s="80">
        <v>56</v>
      </c>
      <c r="C71" s="85">
        <f t="shared" si="2"/>
        <v>3848.1239473595288</v>
      </c>
      <c r="D71" s="103">
        <f t="shared" si="3"/>
        <v>15.071818793824754</v>
      </c>
      <c r="E71" s="103">
        <f t="shared" si="4"/>
        <v>763.61962819364874</v>
      </c>
      <c r="F71" s="103">
        <f t="shared" si="0"/>
        <v>778.69144698747346</v>
      </c>
      <c r="G71" s="103">
        <f t="shared" si="5"/>
        <v>3084.5043191658801</v>
      </c>
      <c r="H71" s="103"/>
    </row>
    <row r="72" spans="1:8" x14ac:dyDescent="0.25">
      <c r="A72" s="102">
        <f t="shared" si="1"/>
        <v>44805</v>
      </c>
      <c r="B72" s="80">
        <v>57</v>
      </c>
      <c r="C72" s="85">
        <f t="shared" si="2"/>
        <v>3084.5043191658801</v>
      </c>
      <c r="D72" s="103">
        <f t="shared" si="3"/>
        <v>12.080975250066297</v>
      </c>
      <c r="E72" s="103">
        <f t="shared" si="4"/>
        <v>766.61047173740735</v>
      </c>
      <c r="F72" s="103">
        <f t="shared" si="0"/>
        <v>778.69144698747368</v>
      </c>
      <c r="G72" s="103">
        <f t="shared" si="5"/>
        <v>2317.8938474284728</v>
      </c>
      <c r="H72" s="103"/>
    </row>
    <row r="73" spans="1:8" x14ac:dyDescent="0.25">
      <c r="A73" s="102">
        <f t="shared" si="1"/>
        <v>44835</v>
      </c>
      <c r="B73" s="80">
        <v>58</v>
      </c>
      <c r="C73" s="85">
        <f t="shared" si="2"/>
        <v>2317.8938474284728</v>
      </c>
      <c r="D73" s="103">
        <f t="shared" si="3"/>
        <v>9.0784175690947855</v>
      </c>
      <c r="E73" s="103">
        <f t="shared" si="4"/>
        <v>769.6130294183788</v>
      </c>
      <c r="F73" s="103">
        <f t="shared" si="0"/>
        <v>778.69144698747357</v>
      </c>
      <c r="G73" s="103">
        <f t="shared" si="5"/>
        <v>1548.280818010094</v>
      </c>
      <c r="H73" s="103"/>
    </row>
    <row r="74" spans="1:8" x14ac:dyDescent="0.25">
      <c r="A74" s="102">
        <f t="shared" si="1"/>
        <v>44866</v>
      </c>
      <c r="B74" s="80">
        <v>59</v>
      </c>
      <c r="C74" s="85">
        <f t="shared" si="2"/>
        <v>1548.280818010094</v>
      </c>
      <c r="D74" s="103">
        <f t="shared" si="3"/>
        <v>6.0640998705394669</v>
      </c>
      <c r="E74" s="103">
        <f t="shared" si="4"/>
        <v>772.62734711693417</v>
      </c>
      <c r="F74" s="103">
        <f t="shared" si="0"/>
        <v>778.69144698747368</v>
      </c>
      <c r="G74" s="107">
        <f t="shared" si="5"/>
        <v>775.65347089315981</v>
      </c>
      <c r="H74" s="103"/>
    </row>
    <row r="75" spans="1:8" x14ac:dyDescent="0.25">
      <c r="A75" s="102">
        <f t="shared" si="1"/>
        <v>44896</v>
      </c>
      <c r="B75" s="80">
        <v>60</v>
      </c>
      <c r="C75" s="85">
        <f t="shared" si="2"/>
        <v>775.65347089315981</v>
      </c>
      <c r="D75" s="103">
        <f t="shared" si="3"/>
        <v>3.0379760943314738</v>
      </c>
      <c r="E75" s="103">
        <f t="shared" si="4"/>
        <v>775.65347089314218</v>
      </c>
      <c r="F75" s="103">
        <f t="shared" si="0"/>
        <v>778.69144698747368</v>
      </c>
      <c r="G75" s="107">
        <f t="shared" si="5"/>
        <v>1.7621459846850485E-11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3"/>
  <sheetViews>
    <sheetView workbookViewId="0">
      <selection activeCell="E8" sqref="E8"/>
    </sheetView>
  </sheetViews>
  <sheetFormatPr defaultRowHeight="15" x14ac:dyDescent="0.25"/>
  <cols>
    <col min="1" max="1" width="9.140625" style="127"/>
    <col min="2" max="2" width="7.85546875" style="127" customWidth="1"/>
    <col min="3" max="3" width="14.5703125" style="127" customWidth="1"/>
    <col min="4" max="4" width="14.42578125" style="127" customWidth="1"/>
    <col min="5" max="7" width="14.5703125" style="127" customWidth="1"/>
    <col min="8" max="256" width="9.140625" style="127"/>
  </cols>
  <sheetData>
    <row r="1" spans="1:13" x14ac:dyDescent="0.25">
      <c r="A1" s="125"/>
      <c r="B1" s="125"/>
      <c r="C1" s="125"/>
      <c r="D1" s="125"/>
      <c r="E1" s="125"/>
      <c r="F1" s="125"/>
      <c r="G1" s="126"/>
    </row>
    <row r="2" spans="1:13" x14ac:dyDescent="0.25">
      <c r="A2" s="125"/>
      <c r="B2" s="125"/>
      <c r="C2" s="125"/>
      <c r="D2" s="125"/>
      <c r="E2" s="125"/>
      <c r="F2" s="128"/>
      <c r="G2" s="129"/>
    </row>
    <row r="3" spans="1:13" x14ac:dyDescent="0.25">
      <c r="A3" s="125"/>
      <c r="B3" s="125"/>
      <c r="C3" s="125"/>
      <c r="D3" s="125"/>
      <c r="E3" s="125"/>
      <c r="F3" s="128"/>
      <c r="G3" s="129"/>
    </row>
    <row r="4" spans="1:13" ht="21" x14ac:dyDescent="0.35">
      <c r="A4" s="125"/>
      <c r="B4" s="130" t="s">
        <v>69</v>
      </c>
      <c r="C4" s="125"/>
      <c r="D4" s="125"/>
      <c r="E4" s="131"/>
      <c r="F4" s="132"/>
      <c r="G4" s="125"/>
      <c r="K4" s="133"/>
      <c r="L4" s="134"/>
    </row>
    <row r="5" spans="1:13" x14ac:dyDescent="0.25">
      <c r="A5" s="125"/>
      <c r="B5" s="125"/>
      <c r="C5" s="125"/>
      <c r="D5" s="125"/>
      <c r="E5" s="125"/>
      <c r="F5" s="132"/>
      <c r="G5" s="125"/>
      <c r="K5" s="135"/>
      <c r="L5" s="134"/>
    </row>
    <row r="6" spans="1:13" x14ac:dyDescent="0.25">
      <c r="A6" s="125"/>
      <c r="B6" s="136" t="s">
        <v>46</v>
      </c>
      <c r="C6" s="137"/>
      <c r="D6" s="138"/>
      <c r="E6" s="139">
        <v>43466</v>
      </c>
      <c r="F6" s="140"/>
      <c r="G6" s="125"/>
      <c r="K6" s="141"/>
      <c r="L6" s="141"/>
    </row>
    <row r="7" spans="1:13" x14ac:dyDescent="0.25">
      <c r="A7" s="125"/>
      <c r="B7" s="142" t="s">
        <v>47</v>
      </c>
      <c r="C7" s="143"/>
      <c r="E7" s="144">
        <v>60</v>
      </c>
      <c r="F7" s="145" t="s">
        <v>48</v>
      </c>
      <c r="G7" s="125"/>
      <c r="K7" s="146"/>
      <c r="L7" s="146"/>
    </row>
    <row r="8" spans="1:13" x14ac:dyDescent="0.25">
      <c r="A8" s="125"/>
      <c r="B8" s="142" t="s">
        <v>70</v>
      </c>
      <c r="C8" s="143"/>
      <c r="E8" s="147">
        <f>(12201+57000+3303.26)*1.07</f>
        <v>77579.558199999999</v>
      </c>
      <c r="F8" s="145" t="s">
        <v>71</v>
      </c>
      <c r="G8" s="125"/>
      <c r="K8" s="146"/>
      <c r="L8" s="146"/>
    </row>
    <row r="9" spans="1:13" x14ac:dyDescent="0.25">
      <c r="A9" s="125"/>
      <c r="B9" s="142" t="s">
        <v>72</v>
      </c>
      <c r="C9" s="143"/>
      <c r="E9" s="148">
        <v>1</v>
      </c>
      <c r="F9" s="145"/>
      <c r="G9" s="125"/>
      <c r="K9" s="149"/>
      <c r="L9" s="149"/>
    </row>
    <row r="10" spans="1:13" x14ac:dyDescent="0.25">
      <c r="A10" s="125"/>
      <c r="B10" s="142" t="s">
        <v>49</v>
      </c>
      <c r="C10" s="143"/>
      <c r="D10" s="150">
        <f>E6-1</f>
        <v>43465</v>
      </c>
      <c r="E10" s="147">
        <f>E8</f>
        <v>77579.558199999999</v>
      </c>
      <c r="F10" s="145" t="s">
        <v>71</v>
      </c>
      <c r="G10" s="125"/>
      <c r="K10" s="149"/>
      <c r="L10" s="149"/>
    </row>
    <row r="11" spans="1:13" x14ac:dyDescent="0.25">
      <c r="A11" s="125"/>
      <c r="B11" s="142" t="s">
        <v>73</v>
      </c>
      <c r="C11" s="143"/>
      <c r="D11" s="150">
        <f>EDATE(D10,E7)</f>
        <v>45291</v>
      </c>
      <c r="E11" s="147">
        <v>0</v>
      </c>
      <c r="F11" s="145" t="s">
        <v>71</v>
      </c>
      <c r="G11" s="125"/>
      <c r="K11" s="146"/>
      <c r="L11" s="146"/>
      <c r="M11" s="149"/>
    </row>
    <row r="12" spans="1:13" x14ac:dyDescent="0.25">
      <c r="A12" s="125"/>
      <c r="B12" s="151" t="s">
        <v>74</v>
      </c>
      <c r="C12" s="152"/>
      <c r="D12" s="153"/>
      <c r="E12" s="154">
        <v>4.2999999999999997E-2</v>
      </c>
      <c r="F12" s="155"/>
      <c r="G12" s="156"/>
      <c r="K12" s="146"/>
      <c r="L12" s="146"/>
      <c r="M12" s="149"/>
    </row>
    <row r="13" spans="1:13" x14ac:dyDescent="0.25">
      <c r="A13" s="125"/>
      <c r="B13" s="144"/>
      <c r="C13" s="143"/>
      <c r="E13" s="157"/>
      <c r="F13" s="144"/>
      <c r="G13" s="156"/>
      <c r="K13" s="146"/>
      <c r="L13" s="146"/>
      <c r="M13" s="149"/>
    </row>
    <row r="14" spans="1:13" x14ac:dyDescent="0.25">
      <c r="K14" s="146"/>
      <c r="L14" s="146"/>
      <c r="M14" s="149"/>
    </row>
    <row r="15" spans="1:13" ht="15.75" thickBot="1" x14ac:dyDescent="0.3">
      <c r="A15" s="158" t="s">
        <v>50</v>
      </c>
      <c r="B15" s="158" t="s">
        <v>51</v>
      </c>
      <c r="C15" s="158" t="s">
        <v>52</v>
      </c>
      <c r="D15" s="158" t="s">
        <v>53</v>
      </c>
      <c r="E15" s="158" t="s">
        <v>54</v>
      </c>
      <c r="F15" s="158" t="s">
        <v>55</v>
      </c>
      <c r="G15" s="158" t="s">
        <v>56</v>
      </c>
      <c r="K15" s="146"/>
      <c r="L15" s="146"/>
      <c r="M15" s="149"/>
    </row>
    <row r="16" spans="1:13" x14ac:dyDescent="0.25">
      <c r="A16" s="159">
        <f>E6</f>
        <v>43466</v>
      </c>
      <c r="B16" s="143">
        <v>1</v>
      </c>
      <c r="C16" s="132">
        <f>E10</f>
        <v>77579.558199999999</v>
      </c>
      <c r="D16" s="160">
        <f>ROUND(C16*$E$12/12,3)</f>
        <v>277.99299999999999</v>
      </c>
      <c r="E16" s="160">
        <f>PPMT($E$12/12,B16,$E$7,-$E$10,$E$11,0)</f>
        <v>1161.2791593322756</v>
      </c>
      <c r="F16" s="160">
        <f>ROUND(PMT($E$12/12,E7,-E10,E11),3)</f>
        <v>1439.2729999999999</v>
      </c>
      <c r="G16" s="160">
        <f>ROUND(C16-E16,3)</f>
        <v>76418.278999999995</v>
      </c>
      <c r="K16" s="146"/>
      <c r="L16" s="146"/>
      <c r="M16" s="149"/>
    </row>
    <row r="17" spans="1:13" x14ac:dyDescent="0.25">
      <c r="A17" s="159">
        <f>EDATE(A16,1)</f>
        <v>43497</v>
      </c>
      <c r="B17" s="143">
        <v>2</v>
      </c>
      <c r="C17" s="132">
        <f>G16</f>
        <v>76418.278999999995</v>
      </c>
      <c r="D17" s="160">
        <f t="shared" ref="D17:D73" si="0">ROUND(C17*$E$12/12,3)</f>
        <v>273.83199999999999</v>
      </c>
      <c r="E17" s="160">
        <f t="shared" ref="E17:E73" si="1">PPMT($E$12/12,B17,$E$7,-$E$10,$E$11,0)</f>
        <v>1165.4404096532166</v>
      </c>
      <c r="F17" s="160">
        <f>F16</f>
        <v>1439.2729999999999</v>
      </c>
      <c r="G17" s="160">
        <f t="shared" ref="G17:G73" si="2">ROUND(C17-E17,3)</f>
        <v>75252.839000000007</v>
      </c>
      <c r="K17" s="146"/>
      <c r="L17" s="146"/>
      <c r="M17" s="149"/>
    </row>
    <row r="18" spans="1:13" x14ac:dyDescent="0.25">
      <c r="A18" s="159">
        <f>EDATE(A17,1)</f>
        <v>43525</v>
      </c>
      <c r="B18" s="143">
        <v>3</v>
      </c>
      <c r="C18" s="132">
        <f>G17</f>
        <v>75252.839000000007</v>
      </c>
      <c r="D18" s="160">
        <f t="shared" si="0"/>
        <v>269.65600000000001</v>
      </c>
      <c r="E18" s="160">
        <f t="shared" si="1"/>
        <v>1169.6165711211404</v>
      </c>
      <c r="F18" s="160">
        <f t="shared" ref="F18:F75" si="3">F17</f>
        <v>1439.2729999999999</v>
      </c>
      <c r="G18" s="160">
        <f t="shared" si="2"/>
        <v>74083.221999999994</v>
      </c>
      <c r="K18" s="146"/>
      <c r="L18" s="146"/>
      <c r="M18" s="149"/>
    </row>
    <row r="19" spans="1:13" x14ac:dyDescent="0.25">
      <c r="A19" s="159">
        <f t="shared" ref="A19:A75" si="4">EDATE(A18,1)</f>
        <v>43556</v>
      </c>
      <c r="B19" s="143">
        <v>4</v>
      </c>
      <c r="C19" s="132">
        <f t="shared" ref="C19:C73" si="5">G18</f>
        <v>74083.221999999994</v>
      </c>
      <c r="D19" s="160">
        <f t="shared" si="0"/>
        <v>265.46499999999997</v>
      </c>
      <c r="E19" s="160">
        <f t="shared" si="1"/>
        <v>1173.807697167658</v>
      </c>
      <c r="F19" s="160">
        <f t="shared" si="3"/>
        <v>1439.2729999999999</v>
      </c>
      <c r="G19" s="160">
        <f t="shared" si="2"/>
        <v>72909.414000000004</v>
      </c>
      <c r="K19" s="146"/>
      <c r="L19" s="146"/>
      <c r="M19" s="149"/>
    </row>
    <row r="20" spans="1:13" x14ac:dyDescent="0.25">
      <c r="A20" s="159">
        <f t="shared" si="4"/>
        <v>43586</v>
      </c>
      <c r="B20" s="143">
        <v>5</v>
      </c>
      <c r="C20" s="132">
        <f t="shared" si="5"/>
        <v>72909.414000000004</v>
      </c>
      <c r="D20" s="160">
        <f t="shared" si="0"/>
        <v>261.25900000000001</v>
      </c>
      <c r="E20" s="160">
        <f t="shared" si="1"/>
        <v>1178.0138414158421</v>
      </c>
      <c r="F20" s="160">
        <f t="shared" si="3"/>
        <v>1439.2729999999999</v>
      </c>
      <c r="G20" s="160">
        <f t="shared" si="2"/>
        <v>71731.399999999994</v>
      </c>
      <c r="K20" s="146"/>
      <c r="L20" s="146"/>
      <c r="M20" s="149"/>
    </row>
    <row r="21" spans="1:13" x14ac:dyDescent="0.25">
      <c r="A21" s="159">
        <f t="shared" si="4"/>
        <v>43617</v>
      </c>
      <c r="B21" s="143">
        <v>6</v>
      </c>
      <c r="C21" s="132">
        <f t="shared" si="5"/>
        <v>71731.399999999994</v>
      </c>
      <c r="D21" s="160">
        <f t="shared" si="0"/>
        <v>257.03800000000001</v>
      </c>
      <c r="E21" s="160">
        <f t="shared" si="1"/>
        <v>1182.2350576809154</v>
      </c>
      <c r="F21" s="160">
        <f t="shared" si="3"/>
        <v>1439.2729999999999</v>
      </c>
      <c r="G21" s="160">
        <f t="shared" si="2"/>
        <v>70549.164999999994</v>
      </c>
      <c r="K21" s="146"/>
      <c r="L21" s="146"/>
      <c r="M21" s="149"/>
    </row>
    <row r="22" spans="1:13" x14ac:dyDescent="0.25">
      <c r="A22" s="159">
        <f t="shared" si="4"/>
        <v>43647</v>
      </c>
      <c r="B22" s="143">
        <v>7</v>
      </c>
      <c r="C22" s="132">
        <f t="shared" si="5"/>
        <v>70549.164999999994</v>
      </c>
      <c r="D22" s="160">
        <f t="shared" si="0"/>
        <v>252.80099999999999</v>
      </c>
      <c r="E22" s="160">
        <f t="shared" si="1"/>
        <v>1186.4713999709388</v>
      </c>
      <c r="F22" s="160">
        <f t="shared" si="3"/>
        <v>1439.2729999999999</v>
      </c>
      <c r="G22" s="160">
        <f t="shared" si="2"/>
        <v>69362.694000000003</v>
      </c>
      <c r="K22" s="146"/>
      <c r="L22" s="146"/>
      <c r="M22" s="149"/>
    </row>
    <row r="23" spans="1:13" x14ac:dyDescent="0.25">
      <c r="A23" s="159">
        <f>EDATE(A22,1)</f>
        <v>43678</v>
      </c>
      <c r="B23" s="143">
        <v>8</v>
      </c>
      <c r="C23" s="132">
        <f t="shared" si="5"/>
        <v>69362.694000000003</v>
      </c>
      <c r="D23" s="160">
        <f t="shared" si="0"/>
        <v>248.55</v>
      </c>
      <c r="E23" s="160">
        <f t="shared" si="1"/>
        <v>1190.7229224875014</v>
      </c>
      <c r="F23" s="160">
        <f t="shared" si="3"/>
        <v>1439.2729999999999</v>
      </c>
      <c r="G23" s="160">
        <f t="shared" si="2"/>
        <v>68171.971000000005</v>
      </c>
      <c r="K23" s="146"/>
      <c r="L23" s="146"/>
      <c r="M23" s="149"/>
    </row>
    <row r="24" spans="1:13" x14ac:dyDescent="0.25">
      <c r="A24" s="159">
        <f t="shared" si="4"/>
        <v>43709</v>
      </c>
      <c r="B24" s="143">
        <v>9</v>
      </c>
      <c r="C24" s="132">
        <f t="shared" si="5"/>
        <v>68171.971000000005</v>
      </c>
      <c r="D24" s="160">
        <f t="shared" si="0"/>
        <v>244.28299999999999</v>
      </c>
      <c r="E24" s="160">
        <f t="shared" si="1"/>
        <v>1194.989679626415</v>
      </c>
      <c r="F24" s="160">
        <f t="shared" si="3"/>
        <v>1439.2729999999999</v>
      </c>
      <c r="G24" s="160">
        <f t="shared" si="2"/>
        <v>66976.981</v>
      </c>
      <c r="K24" s="146"/>
      <c r="L24" s="146"/>
      <c r="M24" s="149"/>
    </row>
    <row r="25" spans="1:13" x14ac:dyDescent="0.25">
      <c r="A25" s="159">
        <f t="shared" si="4"/>
        <v>43739</v>
      </c>
      <c r="B25" s="143">
        <v>10</v>
      </c>
      <c r="C25" s="132">
        <f t="shared" si="5"/>
        <v>66976.981</v>
      </c>
      <c r="D25" s="160">
        <f t="shared" si="0"/>
        <v>240.001</v>
      </c>
      <c r="E25" s="160">
        <f t="shared" si="1"/>
        <v>1199.2717259784097</v>
      </c>
      <c r="F25" s="160">
        <f t="shared" si="3"/>
        <v>1439.2729999999999</v>
      </c>
      <c r="G25" s="160">
        <f t="shared" si="2"/>
        <v>65777.709000000003</v>
      </c>
      <c r="K25" s="146"/>
      <c r="L25" s="146"/>
      <c r="M25" s="149"/>
    </row>
    <row r="26" spans="1:13" x14ac:dyDescent="0.25">
      <c r="A26" s="159">
        <f t="shared" si="4"/>
        <v>43770</v>
      </c>
      <c r="B26" s="143">
        <v>11</v>
      </c>
      <c r="C26" s="132">
        <f t="shared" si="5"/>
        <v>65777.709000000003</v>
      </c>
      <c r="D26" s="160">
        <f t="shared" si="0"/>
        <v>235.703</v>
      </c>
      <c r="E26" s="160">
        <f t="shared" si="1"/>
        <v>1203.5691163298322</v>
      </c>
      <c r="F26" s="160">
        <f t="shared" si="3"/>
        <v>1439.2729999999999</v>
      </c>
      <c r="G26" s="160">
        <f t="shared" si="2"/>
        <v>64574.14</v>
      </c>
    </row>
    <row r="27" spans="1:13" x14ac:dyDescent="0.25">
      <c r="A27" s="159">
        <f t="shared" si="4"/>
        <v>43800</v>
      </c>
      <c r="B27" s="143">
        <v>12</v>
      </c>
      <c r="C27" s="132">
        <f t="shared" si="5"/>
        <v>64574.14</v>
      </c>
      <c r="D27" s="160">
        <f t="shared" si="0"/>
        <v>231.39099999999999</v>
      </c>
      <c r="E27" s="160">
        <f t="shared" si="1"/>
        <v>1207.8819056633472</v>
      </c>
      <c r="F27" s="160">
        <f t="shared" si="3"/>
        <v>1439.2729999999999</v>
      </c>
      <c r="G27" s="160">
        <f t="shared" si="2"/>
        <v>63366.258000000002</v>
      </c>
    </row>
    <row r="28" spans="1:13" x14ac:dyDescent="0.25">
      <c r="A28" s="159">
        <f t="shared" si="4"/>
        <v>43831</v>
      </c>
      <c r="B28" s="143">
        <v>13</v>
      </c>
      <c r="C28" s="132">
        <f t="shared" si="5"/>
        <v>63366.258000000002</v>
      </c>
      <c r="D28" s="160">
        <f t="shared" si="0"/>
        <v>227.06200000000001</v>
      </c>
      <c r="E28" s="160">
        <f t="shared" si="1"/>
        <v>1212.2101491586409</v>
      </c>
      <c r="F28" s="160">
        <f t="shared" si="3"/>
        <v>1439.2729999999999</v>
      </c>
      <c r="G28" s="160">
        <f t="shared" si="2"/>
        <v>62154.048000000003</v>
      </c>
    </row>
    <row r="29" spans="1:13" x14ac:dyDescent="0.25">
      <c r="A29" s="159">
        <f t="shared" si="4"/>
        <v>43862</v>
      </c>
      <c r="B29" s="143">
        <v>14</v>
      </c>
      <c r="C29" s="132">
        <f t="shared" si="5"/>
        <v>62154.048000000003</v>
      </c>
      <c r="D29" s="160">
        <f t="shared" si="0"/>
        <v>222.71899999999999</v>
      </c>
      <c r="E29" s="160">
        <f t="shared" si="1"/>
        <v>1216.5539021931261</v>
      </c>
      <c r="F29" s="160">
        <f t="shared" si="3"/>
        <v>1439.2729999999999</v>
      </c>
      <c r="G29" s="160">
        <f t="shared" si="2"/>
        <v>60937.493999999999</v>
      </c>
    </row>
    <row r="30" spans="1:13" x14ac:dyDescent="0.25">
      <c r="A30" s="159">
        <f t="shared" si="4"/>
        <v>43891</v>
      </c>
      <c r="B30" s="143">
        <v>15</v>
      </c>
      <c r="C30" s="132">
        <f t="shared" si="5"/>
        <v>60937.493999999999</v>
      </c>
      <c r="D30" s="160">
        <f t="shared" si="0"/>
        <v>218.35900000000001</v>
      </c>
      <c r="E30" s="160">
        <f t="shared" si="1"/>
        <v>1220.9132203426516</v>
      </c>
      <c r="F30" s="160">
        <f t="shared" si="3"/>
        <v>1439.2729999999999</v>
      </c>
      <c r="G30" s="160">
        <f t="shared" si="2"/>
        <v>59716.580999999998</v>
      </c>
    </row>
    <row r="31" spans="1:13" x14ac:dyDescent="0.25">
      <c r="A31" s="159">
        <f t="shared" si="4"/>
        <v>43922</v>
      </c>
      <c r="B31" s="143">
        <v>16</v>
      </c>
      <c r="C31" s="132">
        <f t="shared" si="5"/>
        <v>59716.580999999998</v>
      </c>
      <c r="D31" s="160">
        <f t="shared" si="0"/>
        <v>213.98400000000001</v>
      </c>
      <c r="E31" s="160">
        <f t="shared" si="1"/>
        <v>1225.2881593822128</v>
      </c>
      <c r="F31" s="160">
        <f t="shared" si="3"/>
        <v>1439.2729999999999</v>
      </c>
      <c r="G31" s="160">
        <f t="shared" si="2"/>
        <v>58491.292999999998</v>
      </c>
    </row>
    <row r="32" spans="1:13" x14ac:dyDescent="0.25">
      <c r="A32" s="159">
        <f t="shared" si="4"/>
        <v>43952</v>
      </c>
      <c r="B32" s="143">
        <v>17</v>
      </c>
      <c r="C32" s="132">
        <f t="shared" si="5"/>
        <v>58491.292999999998</v>
      </c>
      <c r="D32" s="160">
        <f t="shared" si="0"/>
        <v>209.59399999999999</v>
      </c>
      <c r="E32" s="160">
        <f t="shared" si="1"/>
        <v>1229.6787752866658</v>
      </c>
      <c r="F32" s="160">
        <f t="shared" si="3"/>
        <v>1439.2729999999999</v>
      </c>
      <c r="G32" s="160">
        <f t="shared" si="2"/>
        <v>57261.614000000001</v>
      </c>
    </row>
    <row r="33" spans="1:7" x14ac:dyDescent="0.25">
      <c r="A33" s="159">
        <f t="shared" si="4"/>
        <v>43983</v>
      </c>
      <c r="B33" s="143">
        <v>18</v>
      </c>
      <c r="C33" s="132">
        <f t="shared" si="5"/>
        <v>57261.614000000001</v>
      </c>
      <c r="D33" s="160">
        <f t="shared" si="0"/>
        <v>205.18700000000001</v>
      </c>
      <c r="E33" s="160">
        <f t="shared" si="1"/>
        <v>1234.0851242314427</v>
      </c>
      <c r="F33" s="160">
        <f t="shared" si="3"/>
        <v>1439.2729999999999</v>
      </c>
      <c r="G33" s="160">
        <f t="shared" si="2"/>
        <v>56027.529000000002</v>
      </c>
    </row>
    <row r="34" spans="1:7" x14ac:dyDescent="0.25">
      <c r="A34" s="159">
        <f t="shared" si="4"/>
        <v>44013</v>
      </c>
      <c r="B34" s="143">
        <v>19</v>
      </c>
      <c r="C34" s="132">
        <f t="shared" si="5"/>
        <v>56027.529000000002</v>
      </c>
      <c r="D34" s="160">
        <f t="shared" si="0"/>
        <v>200.76499999999999</v>
      </c>
      <c r="E34" s="160">
        <f t="shared" si="1"/>
        <v>1238.5072625932721</v>
      </c>
      <c r="F34" s="160">
        <f t="shared" si="3"/>
        <v>1439.2729999999999</v>
      </c>
      <c r="G34" s="160">
        <f t="shared" si="2"/>
        <v>54789.021999999997</v>
      </c>
    </row>
    <row r="35" spans="1:7" x14ac:dyDescent="0.25">
      <c r="A35" s="159">
        <f t="shared" si="4"/>
        <v>44044</v>
      </c>
      <c r="B35" s="143">
        <v>20</v>
      </c>
      <c r="C35" s="132">
        <f t="shared" si="5"/>
        <v>54789.021999999997</v>
      </c>
      <c r="D35" s="160">
        <f t="shared" si="0"/>
        <v>196.327</v>
      </c>
      <c r="E35" s="160">
        <f t="shared" si="1"/>
        <v>1242.9452469508983</v>
      </c>
      <c r="F35" s="160">
        <f t="shared" si="3"/>
        <v>1439.2729999999999</v>
      </c>
      <c r="G35" s="160">
        <f t="shared" si="2"/>
        <v>53546.076999999997</v>
      </c>
    </row>
    <row r="36" spans="1:7" x14ac:dyDescent="0.25">
      <c r="A36" s="159">
        <f t="shared" si="4"/>
        <v>44075</v>
      </c>
      <c r="B36" s="143">
        <v>21</v>
      </c>
      <c r="C36" s="132">
        <f t="shared" si="5"/>
        <v>53546.076999999997</v>
      </c>
      <c r="D36" s="160">
        <f t="shared" si="0"/>
        <v>191.87299999999999</v>
      </c>
      <c r="E36" s="160">
        <f t="shared" si="1"/>
        <v>1247.3991340858054</v>
      </c>
      <c r="F36" s="160">
        <f t="shared" si="3"/>
        <v>1439.2729999999999</v>
      </c>
      <c r="G36" s="160">
        <f t="shared" si="2"/>
        <v>52298.678</v>
      </c>
    </row>
    <row r="37" spans="1:7" x14ac:dyDescent="0.25">
      <c r="A37" s="159">
        <f t="shared" si="4"/>
        <v>44105</v>
      </c>
      <c r="B37" s="143">
        <v>22</v>
      </c>
      <c r="C37" s="132">
        <f t="shared" si="5"/>
        <v>52298.678</v>
      </c>
      <c r="D37" s="160">
        <f t="shared" si="0"/>
        <v>187.404</v>
      </c>
      <c r="E37" s="160">
        <f t="shared" si="1"/>
        <v>1251.8689809829461</v>
      </c>
      <c r="F37" s="160">
        <f t="shared" si="3"/>
        <v>1439.2729999999999</v>
      </c>
      <c r="G37" s="160">
        <f t="shared" si="2"/>
        <v>51046.809000000001</v>
      </c>
    </row>
    <row r="38" spans="1:7" x14ac:dyDescent="0.25">
      <c r="A38" s="159">
        <f t="shared" si="4"/>
        <v>44136</v>
      </c>
      <c r="B38" s="143">
        <v>23</v>
      </c>
      <c r="C38" s="132">
        <f t="shared" si="5"/>
        <v>51046.809000000001</v>
      </c>
      <c r="D38" s="160">
        <f t="shared" si="0"/>
        <v>182.91800000000001</v>
      </c>
      <c r="E38" s="160">
        <f t="shared" si="1"/>
        <v>1256.3548448314687</v>
      </c>
      <c r="F38" s="160">
        <f t="shared" si="3"/>
        <v>1439.2729999999999</v>
      </c>
      <c r="G38" s="160">
        <f t="shared" si="2"/>
        <v>49790.453999999998</v>
      </c>
    </row>
    <row r="39" spans="1:7" x14ac:dyDescent="0.25">
      <c r="A39" s="159">
        <f t="shared" si="4"/>
        <v>44166</v>
      </c>
      <c r="B39" s="143">
        <v>24</v>
      </c>
      <c r="C39" s="132">
        <f t="shared" si="5"/>
        <v>49790.453999999998</v>
      </c>
      <c r="D39" s="160">
        <f t="shared" si="0"/>
        <v>178.416</v>
      </c>
      <c r="E39" s="160">
        <f t="shared" si="1"/>
        <v>1260.8567830254478</v>
      </c>
      <c r="F39" s="160">
        <f t="shared" si="3"/>
        <v>1439.2729999999999</v>
      </c>
      <c r="G39" s="160">
        <f t="shared" si="2"/>
        <v>48529.597000000002</v>
      </c>
    </row>
    <row r="40" spans="1:7" x14ac:dyDescent="0.25">
      <c r="A40" s="159">
        <f t="shared" si="4"/>
        <v>44197</v>
      </c>
      <c r="B40" s="143">
        <v>25</v>
      </c>
      <c r="C40" s="132">
        <f t="shared" si="5"/>
        <v>48529.597000000002</v>
      </c>
      <c r="D40" s="160">
        <f t="shared" si="0"/>
        <v>173.898</v>
      </c>
      <c r="E40" s="160">
        <f t="shared" si="1"/>
        <v>1265.3748531646224</v>
      </c>
      <c r="F40" s="160">
        <f t="shared" si="3"/>
        <v>1439.2729999999999</v>
      </c>
      <c r="G40" s="160">
        <f t="shared" si="2"/>
        <v>47264.222000000002</v>
      </c>
    </row>
    <row r="41" spans="1:7" x14ac:dyDescent="0.25">
      <c r="A41" s="159">
        <f t="shared" si="4"/>
        <v>44228</v>
      </c>
      <c r="B41" s="143">
        <v>26</v>
      </c>
      <c r="C41" s="132">
        <f t="shared" si="5"/>
        <v>47264.222000000002</v>
      </c>
      <c r="D41" s="160">
        <f t="shared" si="0"/>
        <v>169.363</v>
      </c>
      <c r="E41" s="160">
        <f t="shared" si="1"/>
        <v>1269.909113055129</v>
      </c>
      <c r="F41" s="160">
        <f t="shared" si="3"/>
        <v>1439.2729999999999</v>
      </c>
      <c r="G41" s="160">
        <f t="shared" si="2"/>
        <v>45994.313000000002</v>
      </c>
    </row>
    <row r="42" spans="1:7" x14ac:dyDescent="0.25">
      <c r="A42" s="159">
        <f t="shared" si="4"/>
        <v>44256</v>
      </c>
      <c r="B42" s="143">
        <v>27</v>
      </c>
      <c r="C42" s="132">
        <f t="shared" si="5"/>
        <v>45994.313000000002</v>
      </c>
      <c r="D42" s="160">
        <f t="shared" si="0"/>
        <v>164.81299999999999</v>
      </c>
      <c r="E42" s="160">
        <f t="shared" si="1"/>
        <v>1274.4596207102431</v>
      </c>
      <c r="F42" s="160">
        <f t="shared" si="3"/>
        <v>1439.2729999999999</v>
      </c>
      <c r="G42" s="160">
        <f t="shared" si="2"/>
        <v>44719.853000000003</v>
      </c>
    </row>
    <row r="43" spans="1:7" x14ac:dyDescent="0.25">
      <c r="A43" s="159">
        <f t="shared" si="4"/>
        <v>44287</v>
      </c>
      <c r="B43" s="143">
        <v>28</v>
      </c>
      <c r="C43" s="132">
        <f t="shared" si="5"/>
        <v>44719.853000000003</v>
      </c>
      <c r="D43" s="160">
        <f t="shared" si="0"/>
        <v>160.24600000000001</v>
      </c>
      <c r="E43" s="160">
        <f t="shared" si="1"/>
        <v>1279.0264343511215</v>
      </c>
      <c r="F43" s="160">
        <f t="shared" si="3"/>
        <v>1439.2729999999999</v>
      </c>
      <c r="G43" s="160">
        <f t="shared" si="2"/>
        <v>43440.826999999997</v>
      </c>
    </row>
    <row r="44" spans="1:7" x14ac:dyDescent="0.25">
      <c r="A44" s="159">
        <f t="shared" si="4"/>
        <v>44317</v>
      </c>
      <c r="B44" s="143">
        <v>29</v>
      </c>
      <c r="C44" s="132">
        <f t="shared" si="5"/>
        <v>43440.826999999997</v>
      </c>
      <c r="D44" s="160">
        <f t="shared" si="0"/>
        <v>155.66300000000001</v>
      </c>
      <c r="E44" s="160">
        <f t="shared" si="1"/>
        <v>1283.6096124075464</v>
      </c>
      <c r="F44" s="160">
        <f t="shared" si="3"/>
        <v>1439.2729999999999</v>
      </c>
      <c r="G44" s="160">
        <f t="shared" si="2"/>
        <v>42157.216999999997</v>
      </c>
    </row>
    <row r="45" spans="1:7" x14ac:dyDescent="0.25">
      <c r="A45" s="159">
        <f t="shared" si="4"/>
        <v>44348</v>
      </c>
      <c r="B45" s="143">
        <v>30</v>
      </c>
      <c r="C45" s="132">
        <f t="shared" si="5"/>
        <v>42157.216999999997</v>
      </c>
      <c r="D45" s="160">
        <f t="shared" si="0"/>
        <v>151.06299999999999</v>
      </c>
      <c r="E45" s="160">
        <f t="shared" si="1"/>
        <v>1288.2092135186733</v>
      </c>
      <c r="F45" s="160">
        <f t="shared" si="3"/>
        <v>1439.2729999999999</v>
      </c>
      <c r="G45" s="160">
        <f t="shared" si="2"/>
        <v>40869.008000000002</v>
      </c>
    </row>
    <row r="46" spans="1:7" x14ac:dyDescent="0.25">
      <c r="A46" s="159">
        <f t="shared" si="4"/>
        <v>44378</v>
      </c>
      <c r="B46" s="143">
        <v>31</v>
      </c>
      <c r="C46" s="132">
        <f t="shared" si="5"/>
        <v>40869.008000000002</v>
      </c>
      <c r="D46" s="160">
        <f t="shared" si="0"/>
        <v>146.447</v>
      </c>
      <c r="E46" s="160">
        <f t="shared" si="1"/>
        <v>1292.825296533782</v>
      </c>
      <c r="F46" s="160">
        <f t="shared" si="3"/>
        <v>1439.2729999999999</v>
      </c>
      <c r="G46" s="160">
        <f t="shared" si="2"/>
        <v>39576.182999999997</v>
      </c>
    </row>
    <row r="47" spans="1:7" x14ac:dyDescent="0.25">
      <c r="A47" s="159">
        <f t="shared" si="4"/>
        <v>44409</v>
      </c>
      <c r="B47" s="143">
        <v>32</v>
      </c>
      <c r="C47" s="132">
        <f t="shared" si="5"/>
        <v>39576.182999999997</v>
      </c>
      <c r="D47" s="160">
        <f t="shared" si="0"/>
        <v>141.815</v>
      </c>
      <c r="E47" s="160">
        <f t="shared" si="1"/>
        <v>1297.4579205130281</v>
      </c>
      <c r="F47" s="160">
        <f t="shared" si="3"/>
        <v>1439.2729999999999</v>
      </c>
      <c r="G47" s="160">
        <f t="shared" si="2"/>
        <v>38278.724999999999</v>
      </c>
    </row>
    <row r="48" spans="1:7" x14ac:dyDescent="0.25">
      <c r="A48" s="159">
        <f t="shared" si="4"/>
        <v>44440</v>
      </c>
      <c r="B48" s="143">
        <v>33</v>
      </c>
      <c r="C48" s="132">
        <f t="shared" si="5"/>
        <v>38278.724999999999</v>
      </c>
      <c r="D48" s="160">
        <f t="shared" si="0"/>
        <v>137.16499999999999</v>
      </c>
      <c r="E48" s="160">
        <f t="shared" si="1"/>
        <v>1302.1071447282</v>
      </c>
      <c r="F48" s="160">
        <f t="shared" si="3"/>
        <v>1439.2729999999999</v>
      </c>
      <c r="G48" s="160">
        <f t="shared" si="2"/>
        <v>36976.618000000002</v>
      </c>
    </row>
    <row r="49" spans="1:7" x14ac:dyDescent="0.25">
      <c r="A49" s="159">
        <f t="shared" si="4"/>
        <v>44470</v>
      </c>
      <c r="B49" s="143">
        <v>34</v>
      </c>
      <c r="C49" s="132">
        <f t="shared" si="5"/>
        <v>36976.618000000002</v>
      </c>
      <c r="D49" s="160">
        <f t="shared" si="0"/>
        <v>132.5</v>
      </c>
      <c r="E49" s="160">
        <f t="shared" si="1"/>
        <v>1306.7730286634758</v>
      </c>
      <c r="F49" s="160">
        <f t="shared" si="3"/>
        <v>1439.2729999999999</v>
      </c>
      <c r="G49" s="160">
        <f t="shared" si="2"/>
        <v>35669.845000000001</v>
      </c>
    </row>
    <row r="50" spans="1:7" x14ac:dyDescent="0.25">
      <c r="A50" s="159">
        <f t="shared" si="4"/>
        <v>44501</v>
      </c>
      <c r="B50" s="143">
        <v>35</v>
      </c>
      <c r="C50" s="132">
        <f t="shared" si="5"/>
        <v>35669.845000000001</v>
      </c>
      <c r="D50" s="160">
        <f t="shared" si="0"/>
        <v>127.81699999999999</v>
      </c>
      <c r="E50" s="160">
        <f t="shared" si="1"/>
        <v>1311.4556320161867</v>
      </c>
      <c r="F50" s="160">
        <f t="shared" si="3"/>
        <v>1439.2729999999999</v>
      </c>
      <c r="G50" s="160">
        <f t="shared" si="2"/>
        <v>34358.389000000003</v>
      </c>
    </row>
    <row r="51" spans="1:7" x14ac:dyDescent="0.25">
      <c r="A51" s="159">
        <f t="shared" si="4"/>
        <v>44531</v>
      </c>
      <c r="B51" s="143">
        <v>36</v>
      </c>
      <c r="C51" s="132">
        <f t="shared" si="5"/>
        <v>34358.389000000003</v>
      </c>
      <c r="D51" s="160">
        <f t="shared" si="0"/>
        <v>123.11799999999999</v>
      </c>
      <c r="E51" s="160">
        <f t="shared" si="1"/>
        <v>1316.1550146975781</v>
      </c>
      <c r="F51" s="160">
        <f t="shared" si="3"/>
        <v>1439.2729999999999</v>
      </c>
      <c r="G51" s="160">
        <f t="shared" si="2"/>
        <v>33042.233999999997</v>
      </c>
    </row>
    <row r="52" spans="1:7" x14ac:dyDescent="0.25">
      <c r="A52" s="159">
        <f t="shared" si="4"/>
        <v>44562</v>
      </c>
      <c r="B52" s="143">
        <v>37</v>
      </c>
      <c r="C52" s="132">
        <f t="shared" si="5"/>
        <v>33042.233999999997</v>
      </c>
      <c r="D52" s="160">
        <f t="shared" si="0"/>
        <v>118.401</v>
      </c>
      <c r="E52" s="160">
        <f t="shared" si="1"/>
        <v>1320.8712368335775</v>
      </c>
      <c r="F52" s="160">
        <f t="shared" si="3"/>
        <v>1439.2729999999999</v>
      </c>
      <c r="G52" s="160">
        <f t="shared" si="2"/>
        <v>31721.363000000001</v>
      </c>
    </row>
    <row r="53" spans="1:7" x14ac:dyDescent="0.25">
      <c r="A53" s="159">
        <f t="shared" si="4"/>
        <v>44593</v>
      </c>
      <c r="B53" s="143">
        <v>38</v>
      </c>
      <c r="C53" s="132">
        <f t="shared" si="5"/>
        <v>31721.363000000001</v>
      </c>
      <c r="D53" s="160">
        <f t="shared" si="0"/>
        <v>113.66800000000001</v>
      </c>
      <c r="E53" s="160">
        <f t="shared" si="1"/>
        <v>1325.6043587655645</v>
      </c>
      <c r="F53" s="160">
        <f t="shared" si="3"/>
        <v>1439.2729999999999</v>
      </c>
      <c r="G53" s="160">
        <f t="shared" si="2"/>
        <v>30395.758999999998</v>
      </c>
    </row>
    <row r="54" spans="1:7" x14ac:dyDescent="0.25">
      <c r="A54" s="159">
        <f t="shared" si="4"/>
        <v>44621</v>
      </c>
      <c r="B54" s="143">
        <v>39</v>
      </c>
      <c r="C54" s="132">
        <f t="shared" si="5"/>
        <v>30395.758999999998</v>
      </c>
      <c r="D54" s="160">
        <f t="shared" si="0"/>
        <v>108.91800000000001</v>
      </c>
      <c r="E54" s="160">
        <f t="shared" si="1"/>
        <v>1330.3544410511413</v>
      </c>
      <c r="F54" s="160">
        <f t="shared" si="3"/>
        <v>1439.2729999999999</v>
      </c>
      <c r="G54" s="160">
        <f t="shared" si="2"/>
        <v>29065.404999999999</v>
      </c>
    </row>
    <row r="55" spans="1:7" x14ac:dyDescent="0.25">
      <c r="A55" s="159">
        <f t="shared" si="4"/>
        <v>44652</v>
      </c>
      <c r="B55" s="143">
        <v>40</v>
      </c>
      <c r="C55" s="132">
        <f t="shared" si="5"/>
        <v>29065.404999999999</v>
      </c>
      <c r="D55" s="160">
        <f t="shared" si="0"/>
        <v>104.151</v>
      </c>
      <c r="E55" s="160">
        <f t="shared" si="1"/>
        <v>1335.1215444649076</v>
      </c>
      <c r="F55" s="160">
        <f t="shared" si="3"/>
        <v>1439.2729999999999</v>
      </c>
      <c r="G55" s="160">
        <f t="shared" si="2"/>
        <v>27730.282999999999</v>
      </c>
    </row>
    <row r="56" spans="1:7" x14ac:dyDescent="0.25">
      <c r="A56" s="159">
        <f t="shared" si="4"/>
        <v>44682</v>
      </c>
      <c r="B56" s="143">
        <v>41</v>
      </c>
      <c r="C56" s="132">
        <f t="shared" si="5"/>
        <v>27730.282999999999</v>
      </c>
      <c r="D56" s="160">
        <f t="shared" si="0"/>
        <v>99.367000000000004</v>
      </c>
      <c r="E56" s="160">
        <f t="shared" si="1"/>
        <v>1339.9057299992405</v>
      </c>
      <c r="F56" s="160">
        <f t="shared" si="3"/>
        <v>1439.2729999999999</v>
      </c>
      <c r="G56" s="160">
        <f t="shared" si="2"/>
        <v>26390.377</v>
      </c>
    </row>
    <row r="57" spans="1:7" x14ac:dyDescent="0.25">
      <c r="A57" s="159">
        <f t="shared" si="4"/>
        <v>44713</v>
      </c>
      <c r="B57" s="143">
        <v>42</v>
      </c>
      <c r="C57" s="132">
        <f t="shared" si="5"/>
        <v>26390.377</v>
      </c>
      <c r="D57" s="160">
        <f t="shared" si="0"/>
        <v>94.566000000000003</v>
      </c>
      <c r="E57" s="160">
        <f t="shared" si="1"/>
        <v>1344.7070588650711</v>
      </c>
      <c r="F57" s="160">
        <f t="shared" si="3"/>
        <v>1439.2729999999999</v>
      </c>
      <c r="G57" s="160">
        <f t="shared" si="2"/>
        <v>25045.67</v>
      </c>
    </row>
    <row r="58" spans="1:7" x14ac:dyDescent="0.25">
      <c r="A58" s="159">
        <f t="shared" si="4"/>
        <v>44743</v>
      </c>
      <c r="B58" s="143">
        <v>43</v>
      </c>
      <c r="C58" s="132">
        <f t="shared" si="5"/>
        <v>25045.67</v>
      </c>
      <c r="D58" s="160">
        <f t="shared" si="0"/>
        <v>89.747</v>
      </c>
      <c r="E58" s="160">
        <f t="shared" si="1"/>
        <v>1349.5255924926707</v>
      </c>
      <c r="F58" s="160">
        <f t="shared" si="3"/>
        <v>1439.2729999999999</v>
      </c>
      <c r="G58" s="160">
        <f t="shared" si="2"/>
        <v>23696.144</v>
      </c>
    </row>
    <row r="59" spans="1:7" x14ac:dyDescent="0.25">
      <c r="A59" s="159">
        <f t="shared" si="4"/>
        <v>44774</v>
      </c>
      <c r="B59" s="143">
        <v>44</v>
      </c>
      <c r="C59" s="132">
        <f t="shared" si="5"/>
        <v>23696.144</v>
      </c>
      <c r="D59" s="160">
        <f t="shared" si="0"/>
        <v>84.911000000000001</v>
      </c>
      <c r="E59" s="160">
        <f t="shared" si="1"/>
        <v>1354.3613925324362</v>
      </c>
      <c r="F59" s="160">
        <f t="shared" si="3"/>
        <v>1439.2729999999999</v>
      </c>
      <c r="G59" s="160">
        <f t="shared" si="2"/>
        <v>22341.782999999999</v>
      </c>
    </row>
    <row r="60" spans="1:7" x14ac:dyDescent="0.25">
      <c r="A60" s="159">
        <f t="shared" si="4"/>
        <v>44805</v>
      </c>
      <c r="B60" s="143">
        <v>45</v>
      </c>
      <c r="C60" s="132">
        <f t="shared" si="5"/>
        <v>22341.782999999999</v>
      </c>
      <c r="D60" s="160">
        <f t="shared" si="0"/>
        <v>80.058000000000007</v>
      </c>
      <c r="E60" s="160">
        <f t="shared" si="1"/>
        <v>1359.2145208556776</v>
      </c>
      <c r="F60" s="160">
        <f t="shared" si="3"/>
        <v>1439.2729999999999</v>
      </c>
      <c r="G60" s="160">
        <f t="shared" si="2"/>
        <v>20982.567999999999</v>
      </c>
    </row>
    <row r="61" spans="1:7" x14ac:dyDescent="0.25">
      <c r="A61" s="159">
        <f t="shared" si="4"/>
        <v>44835</v>
      </c>
      <c r="B61" s="143">
        <v>46</v>
      </c>
      <c r="C61" s="132">
        <f t="shared" si="5"/>
        <v>20982.567999999999</v>
      </c>
      <c r="D61" s="160">
        <f t="shared" si="0"/>
        <v>75.188000000000002</v>
      </c>
      <c r="E61" s="160">
        <f t="shared" si="1"/>
        <v>1364.0850395554103</v>
      </c>
      <c r="F61" s="160">
        <f t="shared" si="3"/>
        <v>1439.2729999999999</v>
      </c>
      <c r="G61" s="160">
        <f t="shared" si="2"/>
        <v>19618.483</v>
      </c>
    </row>
    <row r="62" spans="1:7" x14ac:dyDescent="0.25">
      <c r="A62" s="159">
        <f t="shared" si="4"/>
        <v>44866</v>
      </c>
      <c r="B62" s="143">
        <v>47</v>
      </c>
      <c r="C62" s="132">
        <f t="shared" si="5"/>
        <v>19618.483</v>
      </c>
      <c r="D62" s="160">
        <f t="shared" si="0"/>
        <v>70.3</v>
      </c>
      <c r="E62" s="160">
        <f t="shared" si="1"/>
        <v>1368.9730109471507</v>
      </c>
      <c r="F62" s="160">
        <f t="shared" si="3"/>
        <v>1439.2729999999999</v>
      </c>
      <c r="G62" s="160">
        <f t="shared" si="2"/>
        <v>18249.509999999998</v>
      </c>
    </row>
    <row r="63" spans="1:7" x14ac:dyDescent="0.25">
      <c r="A63" s="159">
        <f t="shared" si="4"/>
        <v>44896</v>
      </c>
      <c r="B63" s="143">
        <v>48</v>
      </c>
      <c r="C63" s="132">
        <f t="shared" si="5"/>
        <v>18249.509999999998</v>
      </c>
      <c r="D63" s="160">
        <f t="shared" si="0"/>
        <v>65.394000000000005</v>
      </c>
      <c r="E63" s="160">
        <f t="shared" si="1"/>
        <v>1373.878497569711</v>
      </c>
      <c r="F63" s="160">
        <f t="shared" si="3"/>
        <v>1439.2729999999999</v>
      </c>
      <c r="G63" s="160">
        <f t="shared" si="2"/>
        <v>16875.632000000001</v>
      </c>
    </row>
    <row r="64" spans="1:7" x14ac:dyDescent="0.25">
      <c r="A64" s="159">
        <f t="shared" si="4"/>
        <v>44927</v>
      </c>
      <c r="B64" s="143">
        <v>49</v>
      </c>
      <c r="C64" s="132">
        <f t="shared" si="5"/>
        <v>16875.632000000001</v>
      </c>
      <c r="D64" s="160">
        <f t="shared" si="0"/>
        <v>60.470999999999997</v>
      </c>
      <c r="E64" s="160">
        <f t="shared" si="1"/>
        <v>1378.8015621860027</v>
      </c>
      <c r="F64" s="160">
        <f t="shared" si="3"/>
        <v>1439.2729999999999</v>
      </c>
      <c r="G64" s="160">
        <f t="shared" si="2"/>
        <v>15496.83</v>
      </c>
    </row>
    <row r="65" spans="1:7" x14ac:dyDescent="0.25">
      <c r="A65" s="159">
        <f t="shared" si="4"/>
        <v>44958</v>
      </c>
      <c r="B65" s="143">
        <v>50</v>
      </c>
      <c r="C65" s="132">
        <f t="shared" si="5"/>
        <v>15496.83</v>
      </c>
      <c r="D65" s="160">
        <f t="shared" si="0"/>
        <v>55.53</v>
      </c>
      <c r="E65" s="160">
        <f t="shared" si="1"/>
        <v>1383.7422677838358</v>
      </c>
      <c r="F65" s="160">
        <f t="shared" si="3"/>
        <v>1439.2729999999999</v>
      </c>
      <c r="G65" s="160">
        <f t="shared" si="2"/>
        <v>14113.088</v>
      </c>
    </row>
    <row r="66" spans="1:7" x14ac:dyDescent="0.25">
      <c r="A66" s="159">
        <f t="shared" si="4"/>
        <v>44986</v>
      </c>
      <c r="B66" s="143">
        <v>51</v>
      </c>
      <c r="C66" s="132">
        <f t="shared" si="5"/>
        <v>14113.088</v>
      </c>
      <c r="D66" s="160">
        <f t="shared" si="0"/>
        <v>50.572000000000003</v>
      </c>
      <c r="E66" s="160">
        <f t="shared" si="1"/>
        <v>1388.7006775767279</v>
      </c>
      <c r="F66" s="160">
        <f t="shared" si="3"/>
        <v>1439.2729999999999</v>
      </c>
      <c r="G66" s="160">
        <f t="shared" si="2"/>
        <v>12724.387000000001</v>
      </c>
    </row>
    <row r="67" spans="1:7" x14ac:dyDescent="0.25">
      <c r="A67" s="159">
        <f t="shared" si="4"/>
        <v>45017</v>
      </c>
      <c r="B67" s="143">
        <v>52</v>
      </c>
      <c r="C67" s="132">
        <f t="shared" si="5"/>
        <v>12724.387000000001</v>
      </c>
      <c r="D67" s="160">
        <f t="shared" si="0"/>
        <v>45.595999999999997</v>
      </c>
      <c r="E67" s="160">
        <f t="shared" si="1"/>
        <v>1393.6768550047111</v>
      </c>
      <c r="F67" s="160">
        <f t="shared" si="3"/>
        <v>1439.2729999999999</v>
      </c>
      <c r="G67" s="160">
        <f t="shared" si="2"/>
        <v>11330.71</v>
      </c>
    </row>
    <row r="68" spans="1:7" x14ac:dyDescent="0.25">
      <c r="A68" s="159">
        <f t="shared" si="4"/>
        <v>45047</v>
      </c>
      <c r="B68" s="143">
        <v>53</v>
      </c>
      <c r="C68" s="132">
        <f t="shared" si="5"/>
        <v>11330.71</v>
      </c>
      <c r="D68" s="160">
        <f t="shared" si="0"/>
        <v>40.601999999999997</v>
      </c>
      <c r="E68" s="160">
        <f t="shared" si="1"/>
        <v>1398.6708637351446</v>
      </c>
      <c r="F68" s="160">
        <f t="shared" si="3"/>
        <v>1439.2729999999999</v>
      </c>
      <c r="G68" s="160">
        <f t="shared" si="2"/>
        <v>9932.0390000000007</v>
      </c>
    </row>
    <row r="69" spans="1:7" x14ac:dyDescent="0.25">
      <c r="A69" s="159">
        <f t="shared" si="4"/>
        <v>45078</v>
      </c>
      <c r="B69" s="143">
        <v>54</v>
      </c>
      <c r="C69" s="132">
        <f t="shared" si="5"/>
        <v>9932.0390000000007</v>
      </c>
      <c r="D69" s="160">
        <f t="shared" si="0"/>
        <v>35.590000000000003</v>
      </c>
      <c r="E69" s="160">
        <f t="shared" si="1"/>
        <v>1403.6827676635289</v>
      </c>
      <c r="F69" s="160">
        <f t="shared" si="3"/>
        <v>1439.2729999999999</v>
      </c>
      <c r="G69" s="160">
        <f t="shared" si="2"/>
        <v>8528.3559999999998</v>
      </c>
    </row>
    <row r="70" spans="1:7" x14ac:dyDescent="0.25">
      <c r="A70" s="159">
        <f t="shared" si="4"/>
        <v>45108</v>
      </c>
      <c r="B70" s="143">
        <v>55</v>
      </c>
      <c r="C70" s="132">
        <f t="shared" si="5"/>
        <v>8528.3559999999998</v>
      </c>
      <c r="D70" s="160">
        <f t="shared" si="0"/>
        <v>30.56</v>
      </c>
      <c r="E70" s="160">
        <f t="shared" si="1"/>
        <v>1408.7126309143232</v>
      </c>
      <c r="F70" s="160">
        <f t="shared" si="3"/>
        <v>1439.2729999999999</v>
      </c>
      <c r="G70" s="160">
        <f t="shared" si="2"/>
        <v>7119.643</v>
      </c>
    </row>
    <row r="71" spans="1:7" x14ac:dyDescent="0.25">
      <c r="A71" s="159">
        <f t="shared" si="4"/>
        <v>45139</v>
      </c>
      <c r="B71" s="143">
        <v>56</v>
      </c>
      <c r="C71" s="132">
        <f t="shared" si="5"/>
        <v>7119.643</v>
      </c>
      <c r="D71" s="160">
        <f t="shared" si="0"/>
        <v>25.512</v>
      </c>
      <c r="E71" s="160">
        <f t="shared" si="1"/>
        <v>1413.7605178417664</v>
      </c>
      <c r="F71" s="160">
        <f t="shared" si="3"/>
        <v>1439.2729999999999</v>
      </c>
      <c r="G71" s="160">
        <f t="shared" si="2"/>
        <v>5705.8819999999996</v>
      </c>
    </row>
    <row r="72" spans="1:7" x14ac:dyDescent="0.25">
      <c r="A72" s="159">
        <f t="shared" si="4"/>
        <v>45170</v>
      </c>
      <c r="B72" s="143">
        <v>57</v>
      </c>
      <c r="C72" s="132">
        <f t="shared" si="5"/>
        <v>5705.8819999999996</v>
      </c>
      <c r="D72" s="160">
        <f t="shared" si="0"/>
        <v>20.446000000000002</v>
      </c>
      <c r="E72" s="160">
        <f t="shared" si="1"/>
        <v>1418.8264930306991</v>
      </c>
      <c r="F72" s="160">
        <f t="shared" si="3"/>
        <v>1439.2729999999999</v>
      </c>
      <c r="G72" s="160">
        <f t="shared" si="2"/>
        <v>4287.0559999999996</v>
      </c>
    </row>
    <row r="73" spans="1:7" x14ac:dyDescent="0.25">
      <c r="A73" s="159">
        <f t="shared" si="4"/>
        <v>45200</v>
      </c>
      <c r="B73" s="143">
        <v>58</v>
      </c>
      <c r="C73" s="132">
        <f t="shared" si="5"/>
        <v>4287.0559999999996</v>
      </c>
      <c r="D73" s="160">
        <f t="shared" si="0"/>
        <v>15.362</v>
      </c>
      <c r="E73" s="160">
        <f t="shared" si="1"/>
        <v>1423.9106212973925</v>
      </c>
      <c r="F73" s="160">
        <f t="shared" si="3"/>
        <v>1439.2729999999999</v>
      </c>
      <c r="G73" s="160">
        <f t="shared" si="2"/>
        <v>2863.145</v>
      </c>
    </row>
    <row r="74" spans="1:7" x14ac:dyDescent="0.25">
      <c r="A74" s="159">
        <f t="shared" si="4"/>
        <v>45231</v>
      </c>
      <c r="B74" s="143">
        <v>59</v>
      </c>
      <c r="C74" s="132">
        <f>G73</f>
        <v>2863.145</v>
      </c>
      <c r="D74" s="160">
        <f>ROUND(C74*$E$12/12,3)</f>
        <v>10.26</v>
      </c>
      <c r="E74" s="160">
        <f>PPMT($E$12/12,B74,$E$7,-$E$10,$E$11,0)</f>
        <v>1429.0129676903748</v>
      </c>
      <c r="F74" s="160">
        <f t="shared" si="3"/>
        <v>1439.2729999999999</v>
      </c>
      <c r="G74" s="160">
        <f>ROUND(C74-E74,3)</f>
        <v>1434.1320000000001</v>
      </c>
    </row>
    <row r="75" spans="1:7" x14ac:dyDescent="0.25">
      <c r="A75" s="159">
        <f t="shared" si="4"/>
        <v>45261</v>
      </c>
      <c r="B75" s="143">
        <v>60</v>
      </c>
      <c r="C75" s="132">
        <f>G74</f>
        <v>1434.1320000000001</v>
      </c>
      <c r="D75" s="160">
        <f>ROUND(C75*$E$12/12,3)</f>
        <v>5.1390000000000002</v>
      </c>
      <c r="E75" s="160">
        <f>PPMT($E$12/12,B75,$E$7,-$E$10,$E$11,0)</f>
        <v>1434.1335974912654</v>
      </c>
      <c r="F75" s="160">
        <f t="shared" si="3"/>
        <v>1439.2729999999999</v>
      </c>
      <c r="G75" s="160">
        <f>ROUND(C75-E75,3)</f>
        <v>-2E-3</v>
      </c>
    </row>
    <row r="76" spans="1:7" x14ac:dyDescent="0.25">
      <c r="A76" s="159"/>
      <c r="B76" s="143"/>
      <c r="C76" s="132"/>
      <c r="D76" s="160"/>
      <c r="E76" s="160"/>
      <c r="F76" s="160"/>
      <c r="G76" s="160"/>
    </row>
    <row r="77" spans="1:7" x14ac:dyDescent="0.25">
      <c r="A77" s="159"/>
      <c r="B77" s="143"/>
      <c r="C77" s="132"/>
      <c r="D77" s="160"/>
      <c r="E77" s="160"/>
      <c r="F77" s="160"/>
      <c r="G77" s="160"/>
    </row>
    <row r="78" spans="1:7" x14ac:dyDescent="0.25">
      <c r="A78" s="159"/>
      <c r="B78" s="143"/>
      <c r="C78" s="132"/>
      <c r="D78" s="160"/>
      <c r="E78" s="160"/>
      <c r="F78" s="160"/>
      <c r="G78" s="160"/>
    </row>
    <row r="79" spans="1:7" x14ac:dyDescent="0.25">
      <c r="A79" s="159"/>
      <c r="B79" s="143"/>
      <c r="C79" s="132"/>
      <c r="D79" s="160"/>
      <c r="E79" s="160"/>
      <c r="F79" s="160"/>
      <c r="G79" s="160"/>
    </row>
    <row r="80" spans="1:7" x14ac:dyDescent="0.25">
      <c r="A80" s="159"/>
      <c r="B80" s="143"/>
      <c r="C80" s="132"/>
      <c r="D80" s="160"/>
      <c r="E80" s="160"/>
      <c r="F80" s="160"/>
      <c r="G80" s="160"/>
    </row>
    <row r="81" spans="1:7" x14ac:dyDescent="0.25">
      <c r="A81" s="159"/>
      <c r="B81" s="143"/>
      <c r="C81" s="132"/>
      <c r="D81" s="160"/>
      <c r="E81" s="160"/>
      <c r="F81" s="160"/>
      <c r="G81" s="160"/>
    </row>
    <row r="82" spans="1:7" x14ac:dyDescent="0.25">
      <c r="A82" s="159"/>
      <c r="B82" s="143"/>
      <c r="C82" s="132"/>
      <c r="D82" s="160"/>
      <c r="E82" s="160"/>
      <c r="F82" s="160"/>
      <c r="G82" s="160"/>
    </row>
    <row r="83" spans="1:7" x14ac:dyDescent="0.25">
      <c r="A83" s="159"/>
      <c r="B83" s="143"/>
      <c r="C83" s="132"/>
      <c r="D83" s="160"/>
      <c r="E83" s="160"/>
      <c r="F83" s="160"/>
      <c r="G83" s="160"/>
    </row>
    <row r="84" spans="1:7" x14ac:dyDescent="0.25">
      <c r="A84" s="159"/>
      <c r="B84" s="143"/>
      <c r="C84" s="132"/>
      <c r="D84" s="160"/>
      <c r="E84" s="160"/>
      <c r="F84" s="160"/>
      <c r="G84" s="160"/>
    </row>
    <row r="85" spans="1:7" x14ac:dyDescent="0.25">
      <c r="A85" s="159"/>
      <c r="B85" s="143"/>
      <c r="C85" s="132"/>
      <c r="D85" s="160"/>
      <c r="E85" s="160"/>
      <c r="F85" s="160"/>
      <c r="G85" s="160"/>
    </row>
    <row r="86" spans="1:7" x14ac:dyDescent="0.25">
      <c r="A86" s="159"/>
      <c r="B86" s="143"/>
      <c r="C86" s="132"/>
      <c r="D86" s="160"/>
      <c r="E86" s="160"/>
      <c r="F86" s="160"/>
      <c r="G86" s="160"/>
    </row>
    <row r="87" spans="1:7" x14ac:dyDescent="0.25">
      <c r="A87" s="159"/>
      <c r="B87" s="143"/>
      <c r="C87" s="132"/>
      <c r="D87" s="160"/>
      <c r="E87" s="160"/>
      <c r="F87" s="160"/>
      <c r="G87" s="160"/>
    </row>
    <row r="88" spans="1:7" x14ac:dyDescent="0.25">
      <c r="A88" s="159"/>
      <c r="B88" s="143"/>
      <c r="C88" s="132"/>
      <c r="D88" s="160"/>
      <c r="E88" s="160"/>
      <c r="F88" s="160"/>
      <c r="G88" s="160"/>
    </row>
    <row r="89" spans="1:7" x14ac:dyDescent="0.25">
      <c r="A89" s="159"/>
      <c r="B89" s="143"/>
      <c r="C89" s="132"/>
      <c r="D89" s="160"/>
      <c r="E89" s="160"/>
      <c r="F89" s="160"/>
      <c r="G89" s="160"/>
    </row>
    <row r="90" spans="1:7" x14ac:dyDescent="0.25">
      <c r="A90" s="159"/>
      <c r="B90" s="143"/>
      <c r="C90" s="132"/>
      <c r="D90" s="160"/>
      <c r="E90" s="160"/>
      <c r="F90" s="160"/>
      <c r="G90" s="160"/>
    </row>
    <row r="91" spans="1:7" x14ac:dyDescent="0.25">
      <c r="A91" s="159"/>
      <c r="B91" s="143"/>
      <c r="C91" s="132"/>
      <c r="D91" s="160"/>
      <c r="E91" s="160"/>
      <c r="F91" s="160"/>
      <c r="G91" s="160"/>
    </row>
    <row r="92" spans="1:7" x14ac:dyDescent="0.25">
      <c r="A92" s="159"/>
      <c r="B92" s="143"/>
      <c r="C92" s="132"/>
      <c r="D92" s="160"/>
      <c r="E92" s="160"/>
      <c r="F92" s="160"/>
      <c r="G92" s="160"/>
    </row>
    <row r="93" spans="1:7" x14ac:dyDescent="0.25">
      <c r="A93" s="159"/>
      <c r="B93" s="143"/>
      <c r="C93" s="132"/>
      <c r="D93" s="160"/>
      <c r="E93" s="160"/>
      <c r="F93" s="160"/>
      <c r="G93" s="160"/>
    </row>
    <row r="94" spans="1:7" x14ac:dyDescent="0.25">
      <c r="A94" s="159"/>
      <c r="B94" s="143"/>
      <c r="C94" s="132"/>
      <c r="D94" s="160"/>
      <c r="E94" s="160"/>
      <c r="F94" s="160"/>
      <c r="G94" s="160"/>
    </row>
    <row r="95" spans="1:7" x14ac:dyDescent="0.25">
      <c r="A95" s="159"/>
      <c r="B95" s="143"/>
      <c r="C95" s="132"/>
      <c r="D95" s="160"/>
      <c r="E95" s="160"/>
      <c r="F95" s="160"/>
      <c r="G95" s="160"/>
    </row>
    <row r="96" spans="1:7" x14ac:dyDescent="0.25">
      <c r="A96" s="159"/>
      <c r="B96" s="143"/>
      <c r="C96" s="132"/>
      <c r="D96" s="160"/>
      <c r="E96" s="160"/>
      <c r="F96" s="160"/>
      <c r="G96" s="160"/>
    </row>
    <row r="97" spans="1:7" x14ac:dyDescent="0.25">
      <c r="A97" s="159"/>
      <c r="B97" s="143"/>
      <c r="C97" s="132"/>
      <c r="D97" s="160"/>
      <c r="E97" s="160"/>
      <c r="F97" s="160"/>
      <c r="G97" s="160"/>
    </row>
    <row r="98" spans="1:7" x14ac:dyDescent="0.25">
      <c r="A98" s="159"/>
      <c r="B98" s="143"/>
      <c r="C98" s="132"/>
      <c r="D98" s="160"/>
      <c r="E98" s="160"/>
      <c r="F98" s="160"/>
      <c r="G98" s="160"/>
    </row>
    <row r="99" spans="1:7" x14ac:dyDescent="0.25">
      <c r="A99" s="159"/>
      <c r="B99" s="143"/>
      <c r="C99" s="132"/>
      <c r="D99" s="160"/>
      <c r="E99" s="160"/>
      <c r="F99" s="160"/>
      <c r="G99" s="160"/>
    </row>
    <row r="100" spans="1:7" x14ac:dyDescent="0.25">
      <c r="A100" s="159"/>
      <c r="B100" s="143"/>
      <c r="C100" s="132"/>
      <c r="D100" s="160"/>
      <c r="E100" s="160"/>
      <c r="F100" s="160"/>
      <c r="G100" s="160"/>
    </row>
    <row r="101" spans="1:7" x14ac:dyDescent="0.25">
      <c r="A101" s="159"/>
      <c r="B101" s="143"/>
      <c r="C101" s="132"/>
      <c r="D101" s="160"/>
      <c r="E101" s="160"/>
      <c r="F101" s="160"/>
      <c r="G101" s="160"/>
    </row>
    <row r="102" spans="1:7" x14ac:dyDescent="0.25">
      <c r="A102" s="159"/>
      <c r="B102" s="143"/>
      <c r="C102" s="132"/>
      <c r="D102" s="160"/>
      <c r="E102" s="160"/>
      <c r="F102" s="160"/>
      <c r="G102" s="160"/>
    </row>
    <row r="103" spans="1:7" x14ac:dyDescent="0.25">
      <c r="A103" s="159"/>
      <c r="B103" s="143"/>
      <c r="C103" s="132"/>
      <c r="D103" s="160"/>
      <c r="E103" s="160"/>
      <c r="F103" s="160"/>
      <c r="G103" s="160"/>
    </row>
    <row r="104" spans="1:7" x14ac:dyDescent="0.25">
      <c r="A104" s="159"/>
      <c r="B104" s="143"/>
      <c r="C104" s="132"/>
      <c r="D104" s="160"/>
      <c r="E104" s="160"/>
      <c r="F104" s="160"/>
      <c r="G104" s="160"/>
    </row>
    <row r="105" spans="1:7" x14ac:dyDescent="0.25">
      <c r="A105" s="159"/>
      <c r="B105" s="143"/>
      <c r="C105" s="132"/>
      <c r="D105" s="160"/>
      <c r="E105" s="160"/>
      <c r="F105" s="160"/>
      <c r="G105" s="160"/>
    </row>
    <row r="106" spans="1:7" x14ac:dyDescent="0.25">
      <c r="A106" s="159"/>
      <c r="B106" s="143"/>
      <c r="C106" s="132"/>
      <c r="D106" s="160"/>
      <c r="E106" s="160"/>
      <c r="F106" s="160"/>
      <c r="G106" s="160"/>
    </row>
    <row r="107" spans="1:7" x14ac:dyDescent="0.25">
      <c r="A107" s="159"/>
      <c r="B107" s="143"/>
      <c r="C107" s="132"/>
      <c r="D107" s="160"/>
      <c r="E107" s="160"/>
      <c r="F107" s="160"/>
      <c r="G107" s="160"/>
    </row>
    <row r="108" spans="1:7" x14ac:dyDescent="0.25">
      <c r="A108" s="159"/>
      <c r="B108" s="143"/>
      <c r="C108" s="132"/>
      <c r="D108" s="160"/>
      <c r="E108" s="160"/>
      <c r="F108" s="160"/>
      <c r="G108" s="160"/>
    </row>
    <row r="109" spans="1:7" x14ac:dyDescent="0.25">
      <c r="A109" s="159"/>
      <c r="B109" s="143"/>
      <c r="C109" s="132"/>
      <c r="D109" s="160"/>
      <c r="E109" s="160"/>
      <c r="F109" s="160"/>
      <c r="G109" s="160"/>
    </row>
    <row r="110" spans="1:7" x14ac:dyDescent="0.25">
      <c r="A110" s="159"/>
      <c r="B110" s="143"/>
      <c r="C110" s="132"/>
      <c r="D110" s="160"/>
      <c r="E110" s="160"/>
      <c r="F110" s="160"/>
      <c r="G110" s="160"/>
    </row>
    <row r="111" spans="1:7" x14ac:dyDescent="0.25">
      <c r="A111" s="159"/>
      <c r="B111" s="143"/>
      <c r="C111" s="132"/>
      <c r="D111" s="160"/>
      <c r="E111" s="160"/>
      <c r="F111" s="160"/>
      <c r="G111" s="160"/>
    </row>
    <row r="112" spans="1:7" x14ac:dyDescent="0.25">
      <c r="A112" s="159"/>
      <c r="B112" s="143"/>
      <c r="C112" s="132"/>
      <c r="D112" s="160"/>
      <c r="E112" s="160"/>
      <c r="F112" s="160"/>
      <c r="G112" s="160"/>
    </row>
    <row r="113" spans="1:7" x14ac:dyDescent="0.25">
      <c r="A113" s="159"/>
      <c r="B113" s="143"/>
      <c r="C113" s="132"/>
      <c r="D113" s="160"/>
      <c r="E113" s="160"/>
      <c r="F113" s="160"/>
      <c r="G113" s="160"/>
    </row>
    <row r="114" spans="1:7" x14ac:dyDescent="0.25">
      <c r="A114" s="159"/>
      <c r="B114" s="143"/>
      <c r="C114" s="132"/>
      <c r="D114" s="160"/>
      <c r="E114" s="160"/>
      <c r="F114" s="160"/>
      <c r="G114" s="160"/>
    </row>
    <row r="115" spans="1:7" x14ac:dyDescent="0.25">
      <c r="A115" s="159"/>
      <c r="B115" s="143"/>
      <c r="C115" s="132"/>
      <c r="D115" s="160"/>
      <c r="E115" s="160"/>
      <c r="F115" s="160"/>
      <c r="G115" s="160"/>
    </row>
    <row r="116" spans="1:7" x14ac:dyDescent="0.25">
      <c r="A116" s="159"/>
      <c r="B116" s="143"/>
      <c r="C116" s="132"/>
      <c r="D116" s="160"/>
      <c r="E116" s="160"/>
      <c r="F116" s="160"/>
      <c r="G116" s="160"/>
    </row>
    <row r="117" spans="1:7" x14ac:dyDescent="0.25">
      <c r="A117" s="159"/>
      <c r="B117" s="143"/>
      <c r="C117" s="132"/>
      <c r="D117" s="160"/>
      <c r="E117" s="160"/>
      <c r="F117" s="160"/>
      <c r="G117" s="160"/>
    </row>
    <row r="118" spans="1:7" x14ac:dyDescent="0.25">
      <c r="A118" s="159"/>
      <c r="B118" s="143"/>
      <c r="C118" s="132"/>
      <c r="D118" s="160"/>
      <c r="E118" s="160"/>
      <c r="F118" s="160"/>
      <c r="G118" s="160"/>
    </row>
    <row r="119" spans="1:7" x14ac:dyDescent="0.25">
      <c r="A119" s="159"/>
      <c r="B119" s="143"/>
      <c r="C119" s="132"/>
      <c r="D119" s="160"/>
      <c r="E119" s="160"/>
      <c r="F119" s="160"/>
      <c r="G119" s="160"/>
    </row>
    <row r="120" spans="1:7" x14ac:dyDescent="0.25">
      <c r="A120" s="159"/>
      <c r="B120" s="143"/>
      <c r="C120" s="132"/>
      <c r="D120" s="160"/>
      <c r="E120" s="160"/>
      <c r="F120" s="160"/>
      <c r="G120" s="160"/>
    </row>
    <row r="121" spans="1:7" x14ac:dyDescent="0.25">
      <c r="A121" s="159"/>
      <c r="B121" s="143"/>
      <c r="C121" s="132"/>
      <c r="D121" s="160"/>
      <c r="E121" s="160"/>
      <c r="F121" s="160"/>
      <c r="G121" s="160"/>
    </row>
    <row r="122" spans="1:7" x14ac:dyDescent="0.25">
      <c r="A122" s="159"/>
      <c r="B122" s="143"/>
      <c r="C122" s="132"/>
      <c r="D122" s="160"/>
      <c r="E122" s="160"/>
      <c r="F122" s="160"/>
      <c r="G122" s="160"/>
    </row>
    <row r="123" spans="1:7" x14ac:dyDescent="0.25">
      <c r="A123" s="159"/>
      <c r="B123" s="143"/>
      <c r="C123" s="132"/>
      <c r="D123" s="160"/>
      <c r="E123" s="160"/>
      <c r="F123" s="160"/>
      <c r="G123" s="160"/>
    </row>
    <row r="124" spans="1:7" x14ac:dyDescent="0.25">
      <c r="A124" s="159"/>
      <c r="B124" s="143"/>
      <c r="C124" s="132"/>
      <c r="D124" s="160"/>
      <c r="E124" s="160"/>
      <c r="F124" s="160"/>
      <c r="G124" s="160"/>
    </row>
    <row r="125" spans="1:7" x14ac:dyDescent="0.25">
      <c r="A125" s="159"/>
      <c r="B125" s="143"/>
      <c r="C125" s="132"/>
      <c r="D125" s="160"/>
      <c r="E125" s="160"/>
      <c r="F125" s="160"/>
      <c r="G125" s="160"/>
    </row>
    <row r="126" spans="1:7" x14ac:dyDescent="0.25">
      <c r="A126" s="159"/>
      <c r="B126" s="143"/>
      <c r="C126" s="132"/>
      <c r="D126" s="160"/>
      <c r="E126" s="160"/>
      <c r="F126" s="160"/>
      <c r="G126" s="160"/>
    </row>
    <row r="127" spans="1:7" x14ac:dyDescent="0.25">
      <c r="A127" s="159"/>
      <c r="B127" s="143"/>
      <c r="C127" s="132"/>
      <c r="D127" s="160"/>
      <c r="E127" s="160"/>
      <c r="F127" s="160"/>
      <c r="G127" s="160"/>
    </row>
    <row r="128" spans="1:7" x14ac:dyDescent="0.25">
      <c r="A128" s="159"/>
      <c r="B128" s="143"/>
      <c r="C128" s="132"/>
      <c r="D128" s="160"/>
      <c r="E128" s="160"/>
      <c r="F128" s="160"/>
      <c r="G128" s="160"/>
    </row>
    <row r="129" spans="1:7" x14ac:dyDescent="0.25">
      <c r="A129" s="159"/>
      <c r="B129" s="143"/>
      <c r="C129" s="132"/>
      <c r="D129" s="160"/>
      <c r="E129" s="160"/>
      <c r="F129" s="160"/>
      <c r="G129" s="160"/>
    </row>
    <row r="130" spans="1:7" x14ac:dyDescent="0.25">
      <c r="A130" s="159"/>
      <c r="B130" s="143"/>
      <c r="C130" s="132"/>
      <c r="D130" s="160"/>
      <c r="E130" s="160"/>
      <c r="F130" s="160"/>
      <c r="G130" s="160"/>
    </row>
    <row r="131" spans="1:7" x14ac:dyDescent="0.25">
      <c r="A131" s="159"/>
      <c r="B131" s="143"/>
      <c r="C131" s="132"/>
      <c r="D131" s="160"/>
      <c r="E131" s="160"/>
      <c r="F131" s="160"/>
      <c r="G131" s="160"/>
    </row>
    <row r="132" spans="1:7" x14ac:dyDescent="0.25">
      <c r="A132" s="159"/>
      <c r="B132" s="143"/>
      <c r="C132" s="132"/>
      <c r="D132" s="160"/>
      <c r="E132" s="160"/>
      <c r="F132" s="160"/>
      <c r="G132" s="160"/>
    </row>
    <row r="133" spans="1:7" x14ac:dyDescent="0.25">
      <c r="A133" s="159"/>
      <c r="B133" s="143"/>
      <c r="C133" s="132"/>
      <c r="D133" s="160"/>
      <c r="E133" s="160"/>
      <c r="F133" s="160"/>
      <c r="G133" s="16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 xsi:nil="true"/>
  </documentManagement>
</p:properties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5CBBA1-B730-4557-A42A-B739FD69E0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DAC6952E-530C-43DF-8358-CDCE6875CDF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b75d5ef-9f4b-4445-abe8-84a77c29284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3</vt:lpstr>
      <vt:lpstr>Kap. komponent Lisa 8</vt:lpstr>
      <vt:lpstr>Kap. komponent Lisa 9</vt:lpstr>
      <vt:lpstr>Kap. komponent Lisa 10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3_Yyriarvestus_Piusa kordon_Merem2e vald_PPA</dc:title>
  <dc:creator>MargitD</dc:creator>
  <cp:lastModifiedBy>Anu Irval</cp:lastModifiedBy>
  <cp:lastPrinted>2013-05-13T10:49:26Z</cp:lastPrinted>
  <dcterms:created xsi:type="dcterms:W3CDTF">2009-11-20T06:24:07Z</dcterms:created>
  <dcterms:modified xsi:type="dcterms:W3CDTF">2019-03-20T09:51:01Z</dcterms:modified>
  <cp:contentType>Dokument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0x010100631DA7DF3856F8439F509C6DE8795A43</vt:lpwstr>
  </property>
  <property fmtid="{D5CDD505-2E9C-101B-9397-08002B2CF9AE}" pid="5" name="PROOV">
    <vt:lpwstr/>
  </property>
  <property fmtid="{D5CDD505-2E9C-101B-9397-08002B2CF9AE}" pid="6" name="PROOV2">
    <vt:lpwstr/>
  </property>
</Properties>
</file>